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28810"/>
  <workbookPr updateLinks="never" autoCompressPictures="0"/>
  <mc:AlternateContent xmlns:mc="http://schemas.openxmlformats.org/markup-compatibility/2006">
    <mc:Choice Requires="x15">
      <x15ac:absPath xmlns:x15ac="http://schemas.microsoft.com/office/spreadsheetml/2010/11/ac" url="/Users/bradfritz1/Dropbox/BKF 128/Critical Folders/AATRU Website/Droplet Models/"/>
    </mc:Choice>
  </mc:AlternateContent>
  <bookViews>
    <workbookView xWindow="67820" yWindow="3320" windowWidth="23740" windowHeight="19740" tabRatio="785"/>
  </bookViews>
  <sheets>
    <sheet name="Atomization Model" sheetId="1" r:id="rId1"/>
    <sheet name="Model Parameters" sheetId="2" r:id="rId2"/>
    <sheet name="Reference Nozzles" sheetId="3" r:id="rId3"/>
    <sheet name="Nozzle Flow Rates" sheetId="4" r:id="rId4"/>
  </sheets>
  <definedNames>
    <definedName name="_xlnm._FilterDatabase" localSheetId="0" hidden="1">'Atomization Model'!$U$22:$U$25</definedName>
    <definedName name="_xlnm._FilterDatabase" localSheetId="1" hidden="1">'Model Parameters'!#REF!</definedName>
    <definedName name="_xlnm._FilterDatabase" localSheetId="2" hidden="1">'Reference Nozzles'!$D$1:$L$61</definedName>
    <definedName name="Airspeed">'Model Parameters'!$A$228:$P$246</definedName>
    <definedName name="Airspeeds">'Model Parameters'!$A$2:$B$16</definedName>
    <definedName name="Angle">'Model Parameters'!$A$207:$P$225</definedName>
    <definedName name="CCDFactors">'Model Parameters'!$A$29:$I$51</definedName>
    <definedName name="DV0.1">'Model Parameters'!$A$57:$P$75</definedName>
    <definedName name="DV0.5">'Model Parameters'!$A$78:$P$96</definedName>
    <definedName name="DV0.9">'Model Parameters'!$A$99:$P$117</definedName>
    <definedName name="Less100">'Model Parameters'!$A$121:$P$139</definedName>
    <definedName name="Less141">'Model Parameters'!$A$163:$P$181</definedName>
    <definedName name="Less200">'Model Parameters'!$A$142:$P$160</definedName>
    <definedName name="NFRTab">'Nozzle Flow Rates'!$C$2:$E$102</definedName>
    <definedName name="Orifice">'Model Parameters'!$A$186:$P$204</definedName>
    <definedName name="Press">'Model Parameters'!$A$250:$P$268</definedName>
    <definedName name="_xlnm.Print_Area" localSheetId="0">'Atomization Model'!$B$2:$T$45</definedName>
  </definedNames>
  <calcPr calcId="150001" concurrentCalc="0"/>
  <customWorkbookViews>
    <customWorkbookView name="Administrator - Personal View" guid="{CD17FB03-8870-11D2-8172-00C04FC29620}" mergeInterval="0" personalView="1" maximized="1" windowWidth="1276" windowHeight="835" activeSheetId="1"/>
  </customWorkbookViews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E15" i="2" l="1"/>
  <c r="F15" i="2"/>
  <c r="E17" i="2"/>
  <c r="F17" i="2"/>
  <c r="J14" i="2"/>
  <c r="E21" i="1"/>
  <c r="H10" i="3"/>
  <c r="J13" i="2"/>
  <c r="K13" i="2"/>
  <c r="E20" i="1"/>
  <c r="H9" i="3"/>
  <c r="J12" i="2"/>
  <c r="K12" i="2"/>
  <c r="E19" i="1"/>
  <c r="H8" i="3"/>
  <c r="C13" i="3"/>
  <c r="C14" i="3"/>
  <c r="B16" i="3"/>
  <c r="B15" i="3"/>
  <c r="C15" i="3"/>
  <c r="B14" i="3"/>
  <c r="B13" i="3"/>
  <c r="L22" i="4"/>
  <c r="L23" i="4"/>
  <c r="K14" i="4"/>
  <c r="K15" i="4"/>
  <c r="K16" i="4"/>
  <c r="C2" i="4"/>
  <c r="K18" i="4"/>
  <c r="L21" i="4"/>
  <c r="L18" i="4"/>
  <c r="L20" i="4"/>
  <c r="D41" i="1"/>
  <c r="O21" i="4"/>
  <c r="O20" i="4"/>
  <c r="D39" i="1"/>
  <c r="C100" i="4"/>
  <c r="C101" i="4"/>
  <c r="C102" i="4"/>
  <c r="C3" i="4"/>
  <c r="C4" i="4"/>
  <c r="C5" i="4"/>
  <c r="C6" i="4"/>
  <c r="C7" i="4"/>
  <c r="C8" i="4"/>
  <c r="C9" i="4"/>
  <c r="C10" i="4"/>
  <c r="C11" i="4"/>
  <c r="C12" i="4"/>
  <c r="C13" i="4"/>
  <c r="C14" i="4"/>
  <c r="C15" i="4"/>
  <c r="C16" i="4"/>
  <c r="C17" i="4"/>
  <c r="C18" i="4"/>
  <c r="C19" i="4"/>
  <c r="C20" i="4"/>
  <c r="C21" i="4"/>
  <c r="C22" i="4"/>
  <c r="C23" i="4"/>
  <c r="C24" i="4"/>
  <c r="C25" i="4"/>
  <c r="C26" i="4"/>
  <c r="C27" i="4"/>
  <c r="C28" i="4"/>
  <c r="C29" i="4"/>
  <c r="C30" i="4"/>
  <c r="C31" i="4"/>
  <c r="C32" i="4"/>
  <c r="C33" i="4"/>
  <c r="C34" i="4"/>
  <c r="C35" i="4"/>
  <c r="C36" i="4"/>
  <c r="C37" i="4"/>
  <c r="C38" i="4"/>
  <c r="C39" i="4"/>
  <c r="C40" i="4"/>
  <c r="C41" i="4"/>
  <c r="C42" i="4"/>
  <c r="C43" i="4"/>
  <c r="C44" i="4"/>
  <c r="C45" i="4"/>
  <c r="C46" i="4"/>
  <c r="C47" i="4"/>
  <c r="C48" i="4"/>
  <c r="C49" i="4"/>
  <c r="C50" i="4"/>
  <c r="C51" i="4"/>
  <c r="C52" i="4"/>
  <c r="C53" i="4"/>
  <c r="C54" i="4"/>
  <c r="C55" i="4"/>
  <c r="C56" i="4"/>
  <c r="C57" i="4"/>
  <c r="C58" i="4"/>
  <c r="C59" i="4"/>
  <c r="C60" i="4"/>
  <c r="C61" i="4"/>
  <c r="C62" i="4"/>
  <c r="C63" i="4"/>
  <c r="C64" i="4"/>
  <c r="C65" i="4"/>
  <c r="C66" i="4"/>
  <c r="C67" i="4"/>
  <c r="C68" i="4"/>
  <c r="C69" i="4"/>
  <c r="C70" i="4"/>
  <c r="C71" i="4"/>
  <c r="C72" i="4"/>
  <c r="C73" i="4"/>
  <c r="C74" i="4"/>
  <c r="C75" i="4"/>
  <c r="C76" i="4"/>
  <c r="C77" i="4"/>
  <c r="C78" i="4"/>
  <c r="C79" i="4"/>
  <c r="C80" i="4"/>
  <c r="C81" i="4"/>
  <c r="C82" i="4"/>
  <c r="C83" i="4"/>
  <c r="C84" i="4"/>
  <c r="C85" i="4"/>
  <c r="C86" i="4"/>
  <c r="C87" i="4"/>
  <c r="C88" i="4"/>
  <c r="C89" i="4"/>
  <c r="C90" i="4"/>
  <c r="C91" i="4"/>
  <c r="C92" i="4"/>
  <c r="C93" i="4"/>
  <c r="C94" i="4"/>
  <c r="C95" i="4"/>
  <c r="C96" i="4"/>
  <c r="C97" i="4"/>
  <c r="C98" i="4"/>
  <c r="C99" i="4"/>
  <c r="D43" i="1"/>
  <c r="A250" i="2"/>
  <c r="M15" i="1"/>
  <c r="R15" i="2"/>
  <c r="R16" i="2"/>
  <c r="R17" i="2"/>
  <c r="R18" i="2"/>
  <c r="R19" i="2"/>
  <c r="R20" i="2"/>
  <c r="R21" i="2"/>
  <c r="R22" i="2"/>
  <c r="R23" i="2"/>
  <c r="R24" i="2"/>
  <c r="R25" i="2"/>
  <c r="R26" i="2"/>
  <c r="R27" i="2"/>
  <c r="R14" i="2"/>
  <c r="A252" i="2"/>
  <c r="E16" i="2"/>
  <c r="A251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02" i="2"/>
  <c r="A159" i="2"/>
  <c r="A137" i="2"/>
  <c r="A223" i="2"/>
  <c r="A73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F23" i="2"/>
  <c r="F22" i="2"/>
  <c r="A134" i="2"/>
  <c r="A135" i="2"/>
  <c r="A136" i="2"/>
  <c r="A241" i="2"/>
  <c r="A242" i="2"/>
  <c r="A243" i="2"/>
  <c r="A244" i="2"/>
  <c r="A220" i="2"/>
  <c r="A221" i="2"/>
  <c r="A222" i="2"/>
  <c r="A199" i="2"/>
  <c r="A200" i="2"/>
  <c r="A201" i="2"/>
  <c r="A112" i="2"/>
  <c r="A113" i="2"/>
  <c r="A114" i="2"/>
  <c r="A115" i="2"/>
  <c r="A91" i="2"/>
  <c r="A92" i="2"/>
  <c r="A93" i="2"/>
  <c r="A94" i="2"/>
  <c r="A72" i="2"/>
  <c r="A70" i="2"/>
  <c r="A71" i="2"/>
  <c r="A236" i="2"/>
  <c r="A237" i="2"/>
  <c r="A228" i="2"/>
  <c r="A229" i="2"/>
  <c r="A230" i="2"/>
  <c r="A231" i="2"/>
  <c r="A232" i="2"/>
  <c r="A233" i="2"/>
  <c r="A234" i="2"/>
  <c r="A235" i="2"/>
  <c r="A238" i="2"/>
  <c r="A239" i="2"/>
  <c r="A240" i="2"/>
  <c r="Q26" i="2"/>
  <c r="Q27" i="2"/>
  <c r="Q28" i="2"/>
  <c r="Q25" i="2"/>
  <c r="A172" i="2"/>
  <c r="A173" i="2"/>
  <c r="A164" i="2"/>
  <c r="A165" i="2"/>
  <c r="A166" i="2"/>
  <c r="A167" i="2"/>
  <c r="A168" i="2"/>
  <c r="A169" i="2"/>
  <c r="A170" i="2"/>
  <c r="A171" i="2"/>
  <c r="A174" i="2"/>
  <c r="A175" i="2"/>
  <c r="A176" i="2"/>
  <c r="A177" i="2"/>
  <c r="A178" i="2"/>
  <c r="A179" i="2"/>
  <c r="A180" i="2"/>
  <c r="A181" i="2"/>
  <c r="E10" i="2"/>
  <c r="E20" i="2"/>
  <c r="F20" i="2"/>
  <c r="E14" i="2"/>
  <c r="F14" i="2"/>
  <c r="F10" i="2"/>
  <c r="E21" i="2"/>
  <c r="F21" i="2"/>
  <c r="G10" i="2"/>
  <c r="E22" i="2"/>
  <c r="F16" i="2"/>
  <c r="H10" i="2"/>
  <c r="E23" i="2"/>
  <c r="I10" i="2"/>
  <c r="J10" i="2"/>
  <c r="K10" i="2"/>
  <c r="L10" i="2"/>
  <c r="M10" i="2"/>
  <c r="N10" i="2"/>
  <c r="O10" i="2"/>
  <c r="P10" i="2"/>
  <c r="Q10" i="2"/>
  <c r="R10" i="2"/>
  <c r="S10" i="2"/>
  <c r="J18" i="2"/>
  <c r="K18" i="2"/>
  <c r="E24" i="1"/>
  <c r="A99" i="2"/>
  <c r="A107" i="2"/>
  <c r="A108" i="2"/>
  <c r="A100" i="2"/>
  <c r="A101" i="2"/>
  <c r="A102" i="2"/>
  <c r="A103" i="2"/>
  <c r="A104" i="2"/>
  <c r="A105" i="2"/>
  <c r="A106" i="2"/>
  <c r="A109" i="2"/>
  <c r="A110" i="2"/>
  <c r="A111" i="2"/>
  <c r="E7" i="2"/>
  <c r="F7" i="2"/>
  <c r="G7" i="2"/>
  <c r="H7" i="2"/>
  <c r="I7" i="2"/>
  <c r="J7" i="2"/>
  <c r="K7" i="2"/>
  <c r="L7" i="2"/>
  <c r="M7" i="2"/>
  <c r="N7" i="2"/>
  <c r="O7" i="2"/>
  <c r="P7" i="2"/>
  <c r="Q7" i="2"/>
  <c r="R7" i="2"/>
  <c r="S7" i="2"/>
  <c r="A207" i="2"/>
  <c r="A215" i="2"/>
  <c r="A216" i="2"/>
  <c r="A208" i="2"/>
  <c r="A209" i="2"/>
  <c r="A210" i="2"/>
  <c r="A211" i="2"/>
  <c r="A212" i="2"/>
  <c r="A213" i="2"/>
  <c r="A214" i="2"/>
  <c r="A217" i="2"/>
  <c r="A218" i="2"/>
  <c r="A219" i="2"/>
  <c r="I15" i="1"/>
  <c r="S15" i="2"/>
  <c r="S16" i="2"/>
  <c r="S17" i="2"/>
  <c r="S18" i="2"/>
  <c r="S19" i="2"/>
  <c r="S20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P15" i="2"/>
  <c r="P16" i="2"/>
  <c r="P17" i="2"/>
  <c r="P18" i="2"/>
  <c r="P19" i="2"/>
  <c r="P20" i="2"/>
  <c r="P22" i="2"/>
  <c r="P23" i="2"/>
  <c r="P24" i="2"/>
  <c r="P25" i="2"/>
  <c r="P26" i="2"/>
  <c r="P27" i="2"/>
  <c r="P21" i="2"/>
  <c r="S22" i="2"/>
  <c r="S23" i="2"/>
  <c r="S24" i="2"/>
  <c r="S25" i="2"/>
  <c r="S26" i="2"/>
  <c r="S21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43" i="2"/>
  <c r="S9" i="2"/>
  <c r="K9" i="2"/>
  <c r="P9" i="2"/>
  <c r="G9" i="2"/>
  <c r="R9" i="2"/>
  <c r="J9" i="2"/>
  <c r="O9" i="2"/>
  <c r="Q9" i="2"/>
  <c r="I9" i="2"/>
  <c r="H9" i="2"/>
  <c r="N9" i="2"/>
  <c r="F9" i="2"/>
  <c r="M9" i="2"/>
  <c r="E9" i="2"/>
  <c r="L9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79" i="2"/>
  <c r="A80" i="2"/>
  <c r="A81" i="2"/>
  <c r="A82" i="2"/>
  <c r="A83" i="2"/>
  <c r="A84" i="2"/>
  <c r="A85" i="2"/>
  <c r="A86" i="2"/>
  <c r="A87" i="2"/>
  <c r="A88" i="2"/>
  <c r="A89" i="2"/>
  <c r="A90" i="2"/>
  <c r="A58" i="2"/>
  <c r="A59" i="2"/>
  <c r="A60" i="2"/>
  <c r="A61" i="2"/>
  <c r="A62" i="2"/>
  <c r="A63" i="2"/>
  <c r="A64" i="2"/>
  <c r="A65" i="2"/>
  <c r="A66" i="2"/>
  <c r="A67" i="2"/>
  <c r="A68" i="2"/>
  <c r="A69" i="2"/>
  <c r="P15" i="1"/>
  <c r="A121" i="2"/>
  <c r="F8" i="2"/>
  <c r="R8" i="2"/>
  <c r="A78" i="2"/>
  <c r="H6" i="2"/>
  <c r="R6" i="2"/>
  <c r="E6" i="2"/>
  <c r="A57" i="2"/>
  <c r="J5" i="2"/>
  <c r="L5" i="2"/>
  <c r="S5" i="2"/>
  <c r="F5" i="2"/>
  <c r="Q18" i="2"/>
  <c r="F15" i="1"/>
  <c r="E8" i="2"/>
  <c r="L6" i="2"/>
  <c r="N5" i="2"/>
  <c r="Q14" i="2"/>
  <c r="I14" i="1"/>
  <c r="J6" i="2"/>
  <c r="Q15" i="2"/>
  <c r="M6" i="2"/>
  <c r="K5" i="2"/>
  <c r="I6" i="2"/>
  <c r="G8" i="2"/>
  <c r="S14" i="2"/>
  <c r="Q23" i="2"/>
  <c r="K8" i="2"/>
  <c r="Q6" i="2"/>
  <c r="O8" i="2"/>
  <c r="Q22" i="2"/>
  <c r="R5" i="2"/>
  <c r="P6" i="2"/>
  <c r="N8" i="2"/>
  <c r="Q21" i="2"/>
  <c r="E5" i="2"/>
  <c r="J8" i="2"/>
  <c r="Q17" i="2"/>
  <c r="P8" i="2"/>
  <c r="H8" i="2"/>
  <c r="M5" i="2"/>
  <c r="S6" i="2"/>
  <c r="K6" i="2"/>
  <c r="Q8" i="2"/>
  <c r="I8" i="2"/>
  <c r="Q24" i="2"/>
  <c r="Q16" i="2"/>
  <c r="Q5" i="2"/>
  <c r="I5" i="2"/>
  <c r="O6" i="2"/>
  <c r="G6" i="2"/>
  <c r="M8" i="2"/>
  <c r="P14" i="2"/>
  <c r="Q20" i="2"/>
  <c r="P5" i="2"/>
  <c r="H5" i="2"/>
  <c r="N6" i="2"/>
  <c r="F6" i="2"/>
  <c r="L8" i="2"/>
  <c r="Q19" i="2"/>
  <c r="O5" i="2"/>
  <c r="G5" i="2"/>
  <c r="S8" i="2"/>
  <c r="J17" i="2"/>
  <c r="K17" i="2"/>
  <c r="E25" i="1"/>
  <c r="J16" i="2"/>
  <c r="K16" i="2"/>
  <c r="E23" i="1"/>
  <c r="N8" i="1"/>
  <c r="E28" i="1"/>
  <c r="E22" i="1"/>
  <c r="E26" i="1"/>
  <c r="E27" i="1"/>
  <c r="E29" i="1"/>
</calcChain>
</file>

<file path=xl/sharedStrings.xml><?xml version="1.0" encoding="utf-8"?>
<sst xmlns="http://schemas.openxmlformats.org/spreadsheetml/2006/main" count="445" uniqueCount="174">
  <si>
    <t>30 to 90</t>
  </si>
  <si>
    <t xml:space="preserve"> </t>
  </si>
  <si>
    <t>µm</t>
  </si>
  <si>
    <t>RS =</t>
  </si>
  <si>
    <t xml:space="preserve"> = Relative Span</t>
  </si>
  <si>
    <t>%</t>
  </si>
  <si>
    <t xml:space="preserve"> = Percentage of spray volume in droplets smaller than 100 µm diameter.</t>
  </si>
  <si>
    <t xml:space="preserve">CAUTION: Do not enter or clear data in the cells in this box! </t>
  </si>
  <si>
    <t>%V&lt;100µm</t>
  </si>
  <si>
    <t>%V&lt;100µm =</t>
  </si>
  <si>
    <t>%V&lt;200µm =</t>
  </si>
  <si>
    <t>Cumulative Volume Fraction</t>
  </si>
  <si>
    <t>Selection</t>
  </si>
  <si>
    <r>
      <t>D</t>
    </r>
    <r>
      <rPr>
        <b/>
        <vertAlign val="subscript"/>
        <sz val="10"/>
        <color indexed="63"/>
        <rFont val="Arial"/>
        <family val="2"/>
      </rPr>
      <t>V0.1</t>
    </r>
    <r>
      <rPr>
        <b/>
        <sz val="10"/>
        <color indexed="63"/>
        <rFont val="Arial"/>
        <family val="2"/>
      </rPr>
      <t xml:space="preserve"> =</t>
    </r>
  </si>
  <si>
    <r>
      <t xml:space="preserve"> = Droplet size such that 10% of the spray volume is in droplets smaller than D</t>
    </r>
    <r>
      <rPr>
        <b/>
        <vertAlign val="subscript"/>
        <sz val="10"/>
        <color indexed="63"/>
        <rFont val="Arial"/>
        <family val="2"/>
      </rPr>
      <t>V0.1</t>
    </r>
    <r>
      <rPr>
        <b/>
        <sz val="10"/>
        <color indexed="63"/>
        <rFont val="Arial"/>
        <family val="2"/>
      </rPr>
      <t>.</t>
    </r>
  </si>
  <si>
    <r>
      <t>D</t>
    </r>
    <r>
      <rPr>
        <b/>
        <vertAlign val="subscript"/>
        <sz val="10"/>
        <color indexed="63"/>
        <rFont val="Arial"/>
        <family val="2"/>
      </rPr>
      <t>V0.5</t>
    </r>
    <r>
      <rPr>
        <b/>
        <sz val="10"/>
        <color indexed="63"/>
        <rFont val="Arial"/>
        <family val="2"/>
      </rPr>
      <t xml:space="preserve"> =</t>
    </r>
  </si>
  <si>
    <r>
      <t>D</t>
    </r>
    <r>
      <rPr>
        <b/>
        <vertAlign val="subscript"/>
        <sz val="10"/>
        <color indexed="63"/>
        <rFont val="Arial"/>
        <family val="2"/>
      </rPr>
      <t>V0.9</t>
    </r>
    <r>
      <rPr>
        <b/>
        <sz val="10"/>
        <color indexed="63"/>
        <rFont val="Arial"/>
        <family val="2"/>
      </rPr>
      <t xml:space="preserve"> =</t>
    </r>
  </si>
  <si>
    <r>
      <t xml:space="preserve"> = Droplet size such that 90% of the spray volume is in droplets smaller than D</t>
    </r>
    <r>
      <rPr>
        <b/>
        <vertAlign val="subscript"/>
        <sz val="10"/>
        <color indexed="63"/>
        <rFont val="Arial"/>
        <family val="2"/>
      </rPr>
      <t>V0.9</t>
    </r>
    <r>
      <rPr>
        <b/>
        <sz val="10"/>
        <color indexed="63"/>
        <rFont val="Arial"/>
        <family val="2"/>
      </rPr>
      <t>.</t>
    </r>
  </si>
  <si>
    <r>
      <t xml:space="preserve"> = Droplet Spectra Classification based on D</t>
    </r>
    <r>
      <rPr>
        <b/>
        <vertAlign val="subscript"/>
        <sz val="10"/>
        <color indexed="63"/>
        <rFont val="Arial"/>
        <family val="2"/>
      </rPr>
      <t>V0.1</t>
    </r>
    <r>
      <rPr>
        <b/>
        <sz val="10"/>
        <color indexed="63"/>
        <rFont val="Arial"/>
        <family val="2"/>
      </rPr>
      <t>.</t>
    </r>
  </si>
  <si>
    <r>
      <t xml:space="preserve"> = Droplet Spectra Classification based on D</t>
    </r>
    <r>
      <rPr>
        <b/>
        <vertAlign val="subscript"/>
        <sz val="10"/>
        <color indexed="63"/>
        <rFont val="Arial"/>
        <family val="2"/>
      </rPr>
      <t>V0.5</t>
    </r>
    <r>
      <rPr>
        <b/>
        <sz val="10"/>
        <color indexed="63"/>
        <rFont val="Arial"/>
        <family val="2"/>
      </rPr>
      <t>.</t>
    </r>
  </si>
  <si>
    <t>DSC =</t>
  </si>
  <si>
    <t>Models Available</t>
  </si>
  <si>
    <t>VALID FOR AIRSPEEDS FROM</t>
  </si>
  <si>
    <t>Airspeed Ranges</t>
  </si>
  <si>
    <t>Calculation Block</t>
  </si>
  <si>
    <t>DV0.1</t>
  </si>
  <si>
    <t>DV0.5</t>
  </si>
  <si>
    <t>Active Model Parameters</t>
  </si>
  <si>
    <t>DV0.9</t>
  </si>
  <si>
    <t>Orifice</t>
  </si>
  <si>
    <t>Angle</t>
  </si>
  <si>
    <t>Airspeed</t>
  </si>
  <si>
    <t xml:space="preserve">  Orifice Size</t>
  </si>
  <si>
    <t>Nozzle Angle</t>
  </si>
  <si>
    <t xml:space="preserve">   Airspeed</t>
  </si>
  <si>
    <t xml:space="preserve">  Pressure</t>
  </si>
  <si>
    <t>Columns</t>
  </si>
  <si>
    <t>Pressure</t>
  </si>
  <si>
    <t>VF/F</t>
  </si>
  <si>
    <t>F/M</t>
  </si>
  <si>
    <t>M/C</t>
  </si>
  <si>
    <t>C/VC</t>
  </si>
  <si>
    <t>VC/XC</t>
  </si>
  <si>
    <t>DSCV0.1</t>
  </si>
  <si>
    <t>DSCV0.5</t>
  </si>
  <si>
    <t>DSC</t>
  </si>
  <si>
    <t>STEP 1: SELECT NOZZLE MODEL USING PULL DOWN MENU</t>
  </si>
  <si>
    <t xml:space="preserve">STEP 2: SELECT NOZZLE OPERATING PARAMETERS FROM PULLDOWN MENUS BELOW.  </t>
  </si>
  <si>
    <t>Acceptable Ranges:</t>
  </si>
  <si>
    <r>
      <t>DSC</t>
    </r>
    <r>
      <rPr>
        <b/>
        <vertAlign val="subscript"/>
        <sz val="11"/>
        <color indexed="63"/>
        <rFont val="Arial"/>
        <family val="2"/>
      </rPr>
      <t>V0.1</t>
    </r>
    <r>
      <rPr>
        <b/>
        <sz val="11"/>
        <color indexed="63"/>
        <rFont val="Arial"/>
        <family val="2"/>
      </rPr>
      <t xml:space="preserve"> =</t>
    </r>
  </si>
  <si>
    <r>
      <t>DSC</t>
    </r>
    <r>
      <rPr>
        <b/>
        <vertAlign val="subscript"/>
        <sz val="11"/>
        <color indexed="63"/>
        <rFont val="Arial"/>
        <family val="2"/>
      </rPr>
      <t>V0.5</t>
    </r>
    <r>
      <rPr>
        <b/>
        <sz val="11"/>
        <color indexed="63"/>
        <rFont val="Arial"/>
        <family val="2"/>
      </rPr>
      <t xml:space="preserve"> =</t>
    </r>
  </si>
  <si>
    <t>Orf</t>
  </si>
  <si>
    <t>Ang</t>
  </si>
  <si>
    <t>Press</t>
  </si>
  <si>
    <t>AS</t>
  </si>
  <si>
    <t>Intercept</t>
  </si>
  <si>
    <t>Orf*Press</t>
  </si>
  <si>
    <t>Orf*AS</t>
  </si>
  <si>
    <t>AS*Press</t>
  </si>
  <si>
    <t>Orf*Ang</t>
  </si>
  <si>
    <t>AS*Ang</t>
  </si>
  <si>
    <t>Press*Ang</t>
  </si>
  <si>
    <t>Orf^2</t>
  </si>
  <si>
    <t>AS^2</t>
  </si>
  <si>
    <t>Press^</t>
  </si>
  <si>
    <t>Ang^2</t>
  </si>
  <si>
    <t>Orf*CCD</t>
  </si>
  <si>
    <t>AS*CCD</t>
  </si>
  <si>
    <t>Press*CCD</t>
  </si>
  <si>
    <t>Ang*CCD</t>
  </si>
  <si>
    <t>CCDSub</t>
  </si>
  <si>
    <t>CCDDiv</t>
  </si>
  <si>
    <t>CCD Factors</t>
  </si>
  <si>
    <t>Orf Sub</t>
  </si>
  <si>
    <t>Orf Div</t>
  </si>
  <si>
    <t>AS Sub</t>
  </si>
  <si>
    <t>AS Div</t>
  </si>
  <si>
    <t>Press Sub</t>
  </si>
  <si>
    <t>Press Div</t>
  </si>
  <si>
    <t xml:space="preserve">Ang Sub </t>
  </si>
  <si>
    <t>Ang Div</t>
  </si>
  <si>
    <t xml:space="preserve">Actual </t>
  </si>
  <si>
    <t>CCD Adjusted</t>
  </si>
  <si>
    <t>4 to 20</t>
  </si>
  <si>
    <t>4 to 30</t>
  </si>
  <si>
    <t>Deflector</t>
  </si>
  <si>
    <t>2 to 16</t>
  </si>
  <si>
    <t>2 to 10</t>
  </si>
  <si>
    <r>
      <t>CP11TT 20</t>
    </r>
    <r>
      <rPr>
        <sz val="10"/>
        <rFont val="Calibri"/>
        <family val="2"/>
      </rPr>
      <t>°</t>
    </r>
    <r>
      <rPr>
        <sz val="10"/>
        <rFont val="Arial"/>
      </rPr>
      <t xml:space="preserve"> Flat Fan</t>
    </r>
  </si>
  <si>
    <t>CP11TT 80° Flat Fan</t>
  </si>
  <si>
    <t>CP03</t>
  </si>
  <si>
    <t>CP11TT 40° Flat Fan</t>
  </si>
  <si>
    <t>Steel Disc Core 45</t>
  </si>
  <si>
    <t>2 to 30</t>
  </si>
  <si>
    <t>0.062 to 0.172</t>
  </si>
  <si>
    <t>CP11TT Straight Stream</t>
  </si>
  <si>
    <t>6 to 25</t>
  </si>
  <si>
    <t>0 to 45</t>
  </si>
  <si>
    <t>2 to 12</t>
  </si>
  <si>
    <t>0.062 to 0.125</t>
  </si>
  <si>
    <t>Ceramic Disc Core 45</t>
  </si>
  <si>
    <t>%V&lt;200µm</t>
  </si>
  <si>
    <t xml:space="preserve"> = Percentage of spray volume in droplets smaller than 200 µm diameter.</t>
  </si>
  <si>
    <r>
      <t>DSC</t>
    </r>
    <r>
      <rPr>
        <b/>
        <vertAlign val="subscript"/>
        <sz val="11"/>
        <color indexed="63"/>
        <rFont val="Arial"/>
        <family val="2"/>
      </rPr>
      <t>V0.9</t>
    </r>
    <r>
      <rPr>
        <b/>
        <sz val="11"/>
        <color indexed="63"/>
        <rFont val="Arial"/>
        <family val="2"/>
      </rPr>
      <t xml:space="preserve"> =</t>
    </r>
  </si>
  <si>
    <t>DSCV0.9</t>
  </si>
  <si>
    <r>
      <t>THE D</t>
    </r>
    <r>
      <rPr>
        <b/>
        <vertAlign val="subscript"/>
        <sz val="10"/>
        <color indexed="63"/>
        <rFont val="Arial"/>
        <family val="2"/>
      </rPr>
      <t>V0.9</t>
    </r>
    <r>
      <rPr>
        <b/>
        <sz val="10"/>
        <color indexed="63"/>
        <rFont val="Arial"/>
        <family val="2"/>
      </rPr>
      <t xml:space="preserve"> CLASSIFICATION SHOWN IS FOR REFERENCE ONLY, DOES NOT IMPACT DSC RATING.</t>
    </r>
  </si>
  <si>
    <t xml:space="preserve"> = Volume median diameter.  Droplet size such that 50% of the spray volume is in droplets smaller than DV0.5.</t>
  </si>
  <si>
    <t>Nozzle Body Angle</t>
  </si>
  <si>
    <r>
      <t>D</t>
    </r>
    <r>
      <rPr>
        <b/>
        <vertAlign val="subscript"/>
        <sz val="12"/>
        <color indexed="63"/>
        <rFont val="Arial"/>
        <family val="2"/>
      </rPr>
      <t>V0.1</t>
    </r>
    <r>
      <rPr>
        <b/>
        <sz val="12"/>
        <color indexed="63"/>
        <rFont val="Arial"/>
        <family val="2"/>
      </rPr>
      <t xml:space="preserve"> =</t>
    </r>
  </si>
  <si>
    <r>
      <t>D</t>
    </r>
    <r>
      <rPr>
        <b/>
        <vertAlign val="subscript"/>
        <sz val="12"/>
        <color indexed="63"/>
        <rFont val="Arial"/>
        <family val="2"/>
      </rPr>
      <t>V0.5</t>
    </r>
    <r>
      <rPr>
        <b/>
        <sz val="12"/>
        <color indexed="63"/>
        <rFont val="Arial"/>
        <family val="2"/>
      </rPr>
      <t xml:space="preserve"> =</t>
    </r>
  </si>
  <si>
    <r>
      <t>D</t>
    </r>
    <r>
      <rPr>
        <b/>
        <vertAlign val="subscript"/>
        <sz val="12"/>
        <color indexed="63"/>
        <rFont val="Arial"/>
        <family val="2"/>
      </rPr>
      <t>V0.9</t>
    </r>
    <r>
      <rPr>
        <b/>
        <sz val="12"/>
        <color indexed="63"/>
        <rFont val="Arial"/>
        <family val="2"/>
      </rPr>
      <t xml:space="preserve"> =</t>
    </r>
  </si>
  <si>
    <t xml:space="preserve"> = ASABE S572.1 Droplet Spectra Classification</t>
  </si>
  <si>
    <t>The reference nozzle data below was measured in accordance with the ANSI/ASAE S572.1 "Spray Nozzle Classification by Droplet Spectra" Standard.</t>
  </si>
  <si>
    <t>The reference boundaries represent the mean data plus 1 standard deviation for DV0.1, DV0.5 and DV0.9 point for each DSC.</t>
  </si>
  <si>
    <t>Aerial Application Technology Research Unit, Agricultural Research Service, U. S. Department of Agriculture, 3103 F&amp;B Road, College Station, TX 77845, USA.</t>
  </si>
  <si>
    <t>%Vol&lt;141um</t>
  </si>
  <si>
    <t>%V&lt;141µm</t>
  </si>
  <si>
    <t>%V&lt;141µm =</t>
  </si>
  <si>
    <t xml:space="preserve"> = Percentage of spray volume in droplets smaller than 141 µm diameter.</t>
  </si>
  <si>
    <t>Standard 40° Flat Fan</t>
  </si>
  <si>
    <t>Standard 80° Flat Fan</t>
  </si>
  <si>
    <t>Steel Disc Core Straight Stream</t>
  </si>
  <si>
    <t>Ceramic Disc Core Straight Stream</t>
  </si>
  <si>
    <t>30 to 60 psi</t>
  </si>
  <si>
    <t>50 to 120 MPH</t>
  </si>
  <si>
    <t>0 to 15</t>
  </si>
  <si>
    <t>70 to 120 MPH</t>
  </si>
  <si>
    <t>CP09 Deflection Angles Only</t>
  </si>
  <si>
    <t>Davidon TriSet Deflection Angles Only</t>
  </si>
  <si>
    <t>5 and 30</t>
  </si>
  <si>
    <t>22.5 and 45</t>
  </si>
  <si>
    <t>CP09 Straight Stream Only</t>
  </si>
  <si>
    <t>Davidon TriSet Straight Stream Only</t>
  </si>
  <si>
    <t>0 Only</t>
  </si>
  <si>
    <t>For airspeeds below the stated ranged, use droplet size data associated with the lowest allowed airspeed.</t>
  </si>
  <si>
    <t>.094 to .279</t>
  </si>
  <si>
    <t>0.061 to 0.125</t>
  </si>
  <si>
    <t>CP11TT 20° Flat Fan</t>
  </si>
  <si>
    <t>USDA ARS  Aerial Application Technology Research Unit Low Speed Spray Nozzle Models</t>
  </si>
  <si>
    <t>STEP 3: ENTER SPRAY RATE AND SWATH WIDTH</t>
  </si>
  <si>
    <t>GPA</t>
  </si>
  <si>
    <t>ENTER DESIRED SPRAY RATE IN GALLONS PER ACRE (GPA)</t>
  </si>
  <si>
    <t>Feet</t>
  </si>
  <si>
    <t>ENTER DESIRED SWATH WIDTH IN FEET</t>
  </si>
  <si>
    <t>GPM</t>
  </si>
  <si>
    <t>Total Boom Flow Rate</t>
  </si>
  <si>
    <t>Per Nozzle Flow Rate at Selected Operating Conditions</t>
  </si>
  <si>
    <t>Nozzles</t>
  </si>
  <si>
    <t>Total Number of Nozzle Needed</t>
  </si>
  <si>
    <t>Nozzles - FR = a*(P)^b</t>
  </si>
  <si>
    <t>Helper</t>
  </si>
  <si>
    <t>a</t>
  </si>
  <si>
    <t>b</t>
  </si>
  <si>
    <t>Steel Disc Core 46</t>
  </si>
  <si>
    <t>Steel Disc Core 47</t>
  </si>
  <si>
    <t>Steel Disc Core 48</t>
  </si>
  <si>
    <t>Steel Disc Core 49</t>
  </si>
  <si>
    <t>Steel Disc Core 50</t>
  </si>
  <si>
    <t>Steel Disc Core 51</t>
  </si>
  <si>
    <t>Steel Disc Core 52</t>
  </si>
  <si>
    <t>Ceramic Disc Core 46</t>
  </si>
  <si>
    <t>Ceramic Disc Core 47</t>
  </si>
  <si>
    <t>Ceramic Disc Core 48</t>
  </si>
  <si>
    <t>Ceramic Disc Core 49</t>
  </si>
  <si>
    <r>
      <t>CP11TT 110</t>
    </r>
    <r>
      <rPr>
        <sz val="10"/>
        <rFont val="Calibri"/>
        <family val="2"/>
      </rPr>
      <t>°</t>
    </r>
    <r>
      <rPr>
        <sz val="10"/>
        <rFont val="Arial"/>
      </rPr>
      <t xml:space="preserve"> Flat Fan</t>
    </r>
  </si>
  <si>
    <t>4, 6, 8</t>
  </si>
  <si>
    <t>CP11TT 110° Flat Fan</t>
  </si>
  <si>
    <t>Nozzle</t>
  </si>
  <si>
    <t>NFR</t>
  </si>
  <si>
    <t>BFR</t>
  </si>
  <si>
    <t>swath</t>
  </si>
  <si>
    <t>SR</t>
  </si>
  <si>
    <t xml:space="preserve">  DISCLAIMER: Nozzle numbers provided do not imply swath uniformity or coverage.  Applicators are encouraged to attend an Operation S.A.F.E. Clinic.</t>
  </si>
  <si>
    <t>XC/UC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</si>
</sst>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&quot;$&quot;* #,##0.00_-;\-&quot;$&quot;* #,##0.00_-;_-&quot;$&quot;* &quot;-&quot;??_-;_-@_-"/>
    <numFmt numFmtId="165" formatCode="0.0"/>
  </numFmts>
  <fonts count="46" x14ac:knownFonts="1">
    <font>
      <sz val="10"/>
      <name val="Arial"/>
    </font>
    <font>
      <b/>
      <sz val="10"/>
      <name val="Arial"/>
      <family val="2"/>
    </font>
    <font>
      <sz val="6"/>
      <name val="Arial"/>
      <family val="2"/>
    </font>
    <font>
      <b/>
      <sz val="12"/>
      <name val="Arial"/>
      <family val="2"/>
    </font>
    <font>
      <b/>
      <sz val="10"/>
      <color indexed="10"/>
      <name val="Arial"/>
      <family val="2"/>
    </font>
    <font>
      <sz val="10"/>
      <color indexed="9"/>
      <name val="Arial"/>
      <family val="2"/>
    </font>
    <font>
      <b/>
      <sz val="10"/>
      <color indexed="9"/>
      <name val="Arial"/>
      <family val="2"/>
    </font>
    <font>
      <b/>
      <sz val="10"/>
      <color indexed="63"/>
      <name val="Arial"/>
      <family val="2"/>
    </font>
    <font>
      <b/>
      <vertAlign val="subscript"/>
      <sz val="10"/>
      <color indexed="63"/>
      <name val="Arial"/>
      <family val="2"/>
    </font>
    <font>
      <sz val="10"/>
      <color indexed="63"/>
      <name val="Arial"/>
      <family val="2"/>
    </font>
    <font>
      <b/>
      <sz val="10"/>
      <color indexed="63"/>
      <name val="Arial"/>
      <family val="2"/>
    </font>
    <font>
      <sz val="10"/>
      <color indexed="63"/>
      <name val="Arial"/>
      <family val="2"/>
    </font>
    <font>
      <sz val="6"/>
      <color indexed="63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0"/>
      <color rgb="FF002060"/>
      <name val="Arial"/>
      <family val="2"/>
    </font>
    <font>
      <sz val="10"/>
      <color rgb="FF002060"/>
      <name val="Arial"/>
      <family val="2"/>
    </font>
    <font>
      <sz val="10"/>
      <color rgb="FFC00000"/>
      <name val="Arial"/>
      <family val="2"/>
    </font>
    <font>
      <b/>
      <sz val="10"/>
      <color rgb="FFC00000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b/>
      <sz val="10"/>
      <color theme="1"/>
      <name val="Calibri"/>
      <family val="2"/>
      <scheme val="minor"/>
    </font>
    <font>
      <b/>
      <sz val="16"/>
      <name val="Arial"/>
      <family val="2"/>
    </font>
    <font>
      <sz val="12"/>
      <name val="Arial"/>
      <family val="2"/>
    </font>
    <font>
      <b/>
      <sz val="16"/>
      <color theme="0"/>
      <name val="Arial"/>
      <family val="2"/>
    </font>
    <font>
      <sz val="7"/>
      <name val="Arial"/>
      <family val="2"/>
    </font>
    <font>
      <sz val="7"/>
      <name val="Helvetica"/>
      <family val="2"/>
    </font>
    <font>
      <b/>
      <sz val="12"/>
      <color rgb="FF002060"/>
      <name val="Arial"/>
      <family val="2"/>
    </font>
    <font>
      <sz val="14"/>
      <name val="Arial"/>
      <family val="2"/>
    </font>
    <font>
      <sz val="12"/>
      <color indexed="8"/>
      <name val="Arial"/>
      <family val="2"/>
    </font>
    <font>
      <b/>
      <sz val="12"/>
      <color indexed="8"/>
      <name val="Arial"/>
      <family val="2"/>
    </font>
    <font>
      <sz val="12"/>
      <color rgb="FFC00000"/>
      <name val="Arial"/>
      <family val="2"/>
    </font>
    <font>
      <b/>
      <sz val="11"/>
      <color indexed="63"/>
      <name val="Arial"/>
      <family val="2"/>
    </font>
    <font>
      <b/>
      <vertAlign val="subscript"/>
      <sz val="11"/>
      <color indexed="63"/>
      <name val="Arial"/>
      <family val="2"/>
    </font>
    <font>
      <b/>
      <sz val="11"/>
      <color indexed="63"/>
      <name val="Comic Sans MS"/>
      <family val="4"/>
    </font>
    <font>
      <sz val="11"/>
      <color indexed="63"/>
      <name val="Arial"/>
      <family val="2"/>
    </font>
    <font>
      <sz val="10"/>
      <name val="Calibri"/>
      <family val="2"/>
    </font>
    <font>
      <b/>
      <sz val="12"/>
      <color indexed="63"/>
      <name val="Arial"/>
      <family val="2"/>
    </font>
    <font>
      <b/>
      <vertAlign val="subscript"/>
      <sz val="12"/>
      <color indexed="63"/>
      <name val="Arial"/>
      <family val="2"/>
    </font>
    <font>
      <u/>
      <sz val="10"/>
      <color theme="10"/>
      <name val="Arial"/>
      <family val="2"/>
    </font>
    <font>
      <u/>
      <sz val="10"/>
      <color theme="11"/>
      <name val="Arial"/>
      <family val="2"/>
    </font>
    <font>
      <b/>
      <sz val="15"/>
      <name val="Arial"/>
      <family val="2"/>
    </font>
    <font>
      <sz val="12"/>
      <color indexed="9"/>
      <name val="Arial"/>
      <family val="2"/>
    </font>
    <font>
      <sz val="12"/>
      <color indexed="63"/>
      <name val="Arial"/>
      <family val="2"/>
    </font>
    <font>
      <i/>
      <sz val="14"/>
      <color rgb="FFFF0000"/>
      <name val="Helvetica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008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/>
      <bottom/>
      <diagonal/>
    </border>
  </borders>
  <cellStyleXfs count="542">
    <xf numFmtId="0" fontId="0" fillId="0" borderId="0"/>
    <xf numFmtId="164" fontId="1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</cellStyleXfs>
  <cellXfs count="247">
    <xf numFmtId="0" fontId="0" fillId="0" borderId="0" xfId="0"/>
    <xf numFmtId="0" fontId="0" fillId="2" borderId="0" xfId="0" applyFill="1"/>
    <xf numFmtId="0" fontId="0" fillId="2" borderId="0" xfId="0" applyFill="1" applyBorder="1"/>
    <xf numFmtId="0" fontId="1" fillId="2" borderId="0" xfId="0" applyFont="1" applyFill="1" applyBorder="1"/>
    <xf numFmtId="2" fontId="1" fillId="2" borderId="0" xfId="0" applyNumberFormat="1" applyFont="1" applyFill="1" applyBorder="1"/>
    <xf numFmtId="0" fontId="4" fillId="2" borderId="0" xfId="0" applyFont="1" applyFill="1" applyAlignment="1">
      <alignment horizontal="center" textRotation="90"/>
    </xf>
    <xf numFmtId="0" fontId="5" fillId="2" borderId="0" xfId="0" applyFont="1" applyFill="1" applyBorder="1"/>
    <xf numFmtId="0" fontId="0" fillId="2" borderId="0" xfId="0" applyFill="1" applyProtection="1"/>
    <xf numFmtId="0" fontId="0" fillId="2" borderId="0" xfId="0" applyFill="1" applyBorder="1" applyProtection="1"/>
    <xf numFmtId="0" fontId="0" fillId="0" borderId="0" xfId="0" applyProtection="1"/>
    <xf numFmtId="0" fontId="5" fillId="2" borderId="0" xfId="0" applyFont="1" applyFill="1"/>
    <xf numFmtId="2" fontId="6" fillId="2" borderId="0" xfId="0" applyNumberFormat="1" applyFont="1" applyFill="1"/>
    <xf numFmtId="0" fontId="14" fillId="0" borderId="0" xfId="0" applyFont="1" applyFill="1" applyBorder="1"/>
    <xf numFmtId="0" fontId="0" fillId="0" borderId="2" xfId="0" applyBorder="1"/>
    <xf numFmtId="0" fontId="0" fillId="0" borderId="3" xfId="0" applyBorder="1"/>
    <xf numFmtId="0" fontId="0" fillId="0" borderId="0" xfId="0" applyBorder="1"/>
    <xf numFmtId="0" fontId="0" fillId="0" borderId="6" xfId="0" applyBorder="1"/>
    <xf numFmtId="0" fontId="0" fillId="0" borderId="4" xfId="0" applyBorder="1"/>
    <xf numFmtId="0" fontId="0" fillId="0" borderId="8" xfId="0" applyBorder="1"/>
    <xf numFmtId="0" fontId="0" fillId="3" borderId="0" xfId="0" applyFill="1" applyBorder="1"/>
    <xf numFmtId="0" fontId="0" fillId="3" borderId="0" xfId="0" applyFill="1" applyProtection="1"/>
    <xf numFmtId="0" fontId="0" fillId="3" borderId="0" xfId="0" applyFill="1" applyBorder="1" applyProtection="1"/>
    <xf numFmtId="0" fontId="2" fillId="3" borderId="0" xfId="0" applyFont="1" applyFill="1" applyBorder="1" applyAlignment="1" applyProtection="1">
      <alignment horizontal="center"/>
    </xf>
    <xf numFmtId="0" fontId="1" fillId="3" borderId="0" xfId="0" applyFont="1" applyFill="1" applyBorder="1"/>
    <xf numFmtId="2" fontId="1" fillId="3" borderId="0" xfId="0" applyNumberFormat="1" applyFont="1" applyFill="1" applyBorder="1"/>
    <xf numFmtId="0" fontId="0" fillId="4" borderId="0" xfId="0" applyFill="1" applyBorder="1"/>
    <xf numFmtId="0" fontId="0" fillId="4" borderId="0" xfId="0" applyFill="1"/>
    <xf numFmtId="0" fontId="0" fillId="4" borderId="0" xfId="0" applyFill="1" applyBorder="1" applyAlignment="1" applyProtection="1">
      <alignment horizontal="center"/>
    </xf>
    <xf numFmtId="0" fontId="0" fillId="4" borderId="0" xfId="0" applyFill="1" applyBorder="1" applyAlignment="1">
      <alignment horizontal="center"/>
    </xf>
    <xf numFmtId="0" fontId="14" fillId="4" borderId="0" xfId="0" applyFont="1" applyFill="1" applyBorder="1" applyAlignment="1">
      <alignment horizontal="center"/>
    </xf>
    <xf numFmtId="0" fontId="0" fillId="4" borderId="1" xfId="0" applyFill="1" applyBorder="1"/>
    <xf numFmtId="0" fontId="0" fillId="4" borderId="2" xfId="0" applyFill="1" applyBorder="1"/>
    <xf numFmtId="0" fontId="0" fillId="4" borderId="2" xfId="0" applyFill="1" applyBorder="1" applyProtection="1"/>
    <xf numFmtId="0" fontId="0" fillId="4" borderId="3" xfId="0" applyFill="1" applyBorder="1"/>
    <xf numFmtId="0" fontId="10" fillId="4" borderId="0" xfId="0" applyFont="1" applyFill="1" applyBorder="1" applyProtection="1"/>
    <xf numFmtId="0" fontId="11" fillId="4" borderId="0" xfId="0" applyFont="1" applyFill="1" applyBorder="1" applyProtection="1"/>
    <xf numFmtId="0" fontId="11" fillId="4" borderId="0" xfId="0" applyFont="1" applyFill="1" applyBorder="1"/>
    <xf numFmtId="0" fontId="11" fillId="4" borderId="6" xfId="0" applyFont="1" applyFill="1" applyBorder="1"/>
    <xf numFmtId="0" fontId="7" fillId="4" borderId="0" xfId="0" applyFont="1" applyFill="1" applyBorder="1" applyAlignment="1"/>
    <xf numFmtId="0" fontId="18" fillId="4" borderId="2" xfId="0" applyFont="1" applyFill="1" applyBorder="1" applyProtection="1"/>
    <xf numFmtId="0" fontId="18" fillId="4" borderId="2" xfId="0" applyFont="1" applyFill="1" applyBorder="1"/>
    <xf numFmtId="0" fontId="19" fillId="4" borderId="2" xfId="0" applyFont="1" applyFill="1" applyBorder="1"/>
    <xf numFmtId="0" fontId="14" fillId="0" borderId="0" xfId="0" applyFont="1"/>
    <xf numFmtId="0" fontId="15" fillId="0" borderId="5" xfId="0" applyFont="1" applyBorder="1" applyAlignment="1">
      <alignment vertical="center" wrapText="1"/>
    </xf>
    <xf numFmtId="0" fontId="15" fillId="0" borderId="7" xfId="0" applyFont="1" applyBorder="1" applyAlignment="1">
      <alignment vertical="center" wrapText="1"/>
    </xf>
    <xf numFmtId="0" fontId="0" fillId="0" borderId="1" xfId="0" applyBorder="1"/>
    <xf numFmtId="0" fontId="14" fillId="0" borderId="5" xfId="0" applyFont="1" applyBorder="1"/>
    <xf numFmtId="0" fontId="14" fillId="0" borderId="7" xfId="0" applyFont="1" applyBorder="1"/>
    <xf numFmtId="0" fontId="0" fillId="0" borderId="10" xfId="0" applyBorder="1"/>
    <xf numFmtId="0" fontId="15" fillId="0" borderId="10" xfId="0" applyFont="1" applyBorder="1" applyAlignment="1">
      <alignment wrapText="1"/>
    </xf>
    <xf numFmtId="0" fontId="22" fillId="0" borderId="0" xfId="0" applyFont="1" applyBorder="1" applyAlignment="1">
      <alignment vertical="center" wrapText="1"/>
    </xf>
    <xf numFmtId="0" fontId="14" fillId="0" borderId="0" xfId="0" applyFont="1" applyBorder="1"/>
    <xf numFmtId="0" fontId="22" fillId="0" borderId="10" xfId="0" applyFont="1" applyFill="1" applyBorder="1" applyAlignment="1">
      <alignment vertical="center" wrapText="1"/>
    </xf>
    <xf numFmtId="0" fontId="14" fillId="0" borderId="11" xfId="0" applyFont="1" applyBorder="1"/>
    <xf numFmtId="0" fontId="14" fillId="0" borderId="12" xfId="0" applyFont="1" applyBorder="1"/>
    <xf numFmtId="0" fontId="22" fillId="0" borderId="5" xfId="0" applyFont="1" applyBorder="1" applyAlignment="1">
      <alignment vertical="center" wrapText="1"/>
    </xf>
    <xf numFmtId="0" fontId="14" fillId="0" borderId="6" xfId="0" applyFont="1" applyBorder="1"/>
    <xf numFmtId="0" fontId="22" fillId="0" borderId="7" xfId="0" applyFont="1" applyBorder="1" applyAlignment="1">
      <alignment vertical="center" wrapText="1"/>
    </xf>
    <xf numFmtId="0" fontId="14" fillId="0" borderId="4" xfId="0" applyFont="1" applyBorder="1"/>
    <xf numFmtId="0" fontId="14" fillId="0" borderId="8" xfId="0" applyFont="1" applyBorder="1"/>
    <xf numFmtId="0" fontId="1" fillId="0" borderId="10" xfId="0" applyFont="1" applyBorder="1"/>
    <xf numFmtId="0" fontId="10" fillId="0" borderId="5" xfId="0" applyFont="1" applyFill="1" applyBorder="1" applyAlignment="1">
      <alignment horizontal="right"/>
    </xf>
    <xf numFmtId="0" fontId="7" fillId="0" borderId="0" xfId="0" applyFont="1" applyFill="1" applyBorder="1" applyAlignment="1">
      <alignment horizontal="right"/>
    </xf>
    <xf numFmtId="0" fontId="10" fillId="0" borderId="0" xfId="0" applyFont="1" applyFill="1" applyBorder="1" applyAlignment="1">
      <alignment horizontal="right"/>
    </xf>
    <xf numFmtId="2" fontId="0" fillId="0" borderId="0" xfId="0" applyNumberFormat="1" applyAlignment="1">
      <alignment horizontal="center"/>
    </xf>
    <xf numFmtId="0" fontId="14" fillId="0" borderId="4" xfId="0" applyFont="1" applyFill="1" applyBorder="1"/>
    <xf numFmtId="0" fontId="14" fillId="0" borderId="2" xfId="0" applyFont="1" applyFill="1" applyBorder="1"/>
    <xf numFmtId="0" fontId="14" fillId="0" borderId="2" xfId="0" applyFont="1" applyBorder="1"/>
    <xf numFmtId="0" fontId="14" fillId="0" borderId="3" xfId="0" applyFont="1" applyBorder="1"/>
    <xf numFmtId="0" fontId="0" fillId="0" borderId="0" xfId="0" applyBorder="1" applyAlignment="1">
      <alignment horizontal="center"/>
    </xf>
    <xf numFmtId="0" fontId="15" fillId="0" borderId="0" xfId="0" applyFont="1" applyBorder="1" applyAlignment="1">
      <alignment horizontal="center"/>
    </xf>
    <xf numFmtId="0" fontId="0" fillId="4" borderId="0" xfId="0" applyFill="1" applyProtection="1"/>
    <xf numFmtId="0" fontId="14" fillId="4" borderId="0" xfId="0" applyFont="1" applyFill="1"/>
    <xf numFmtId="0" fontId="14" fillId="4" borderId="0" xfId="0" applyFont="1" applyFill="1" applyBorder="1"/>
    <xf numFmtId="0" fontId="5" fillId="4" borderId="0" xfId="0" applyFont="1" applyFill="1" applyBorder="1"/>
    <xf numFmtId="0" fontId="13" fillId="4" borderId="0" xfId="0" applyFont="1" applyFill="1"/>
    <xf numFmtId="2" fontId="13" fillId="4" borderId="0" xfId="0" applyNumberFormat="1" applyFont="1" applyFill="1"/>
    <xf numFmtId="0" fontId="5" fillId="4" borderId="0" xfId="0" applyFont="1" applyFill="1"/>
    <xf numFmtId="0" fontId="13" fillId="4" borderId="0" xfId="0" applyFont="1" applyFill="1" applyBorder="1"/>
    <xf numFmtId="2" fontId="13" fillId="4" borderId="0" xfId="0" applyNumberFormat="1" applyFont="1" applyFill="1" applyBorder="1"/>
    <xf numFmtId="0" fontId="3" fillId="4" borderId="0" xfId="0" applyFont="1" applyFill="1" applyBorder="1" applyAlignment="1">
      <alignment horizontal="center"/>
    </xf>
    <xf numFmtId="0" fontId="13" fillId="4" borderId="0" xfId="0" applyFont="1" applyFill="1" applyBorder="1" applyAlignment="1">
      <alignment horizontal="center"/>
    </xf>
    <xf numFmtId="1" fontId="13" fillId="4" borderId="0" xfId="0" applyNumberFormat="1" applyFont="1" applyFill="1" applyBorder="1" applyProtection="1">
      <protection hidden="1"/>
    </xf>
    <xf numFmtId="0" fontId="14" fillId="4" borderId="0" xfId="0" applyFont="1" applyFill="1" applyProtection="1">
      <protection hidden="1"/>
    </xf>
    <xf numFmtId="2" fontId="13" fillId="4" borderId="0" xfId="0" applyNumberFormat="1" applyFont="1" applyFill="1" applyBorder="1" applyProtection="1">
      <protection hidden="1"/>
    </xf>
    <xf numFmtId="0" fontId="13" fillId="4" borderId="0" xfId="0" applyFont="1" applyFill="1" applyBorder="1" applyAlignment="1" applyProtection="1">
      <alignment horizontal="left"/>
      <protection hidden="1"/>
    </xf>
    <xf numFmtId="0" fontId="26" fillId="3" borderId="0" xfId="0" applyFont="1" applyFill="1" applyBorder="1"/>
    <xf numFmtId="0" fontId="26" fillId="3" borderId="0" xfId="0" applyFont="1" applyFill="1" applyBorder="1" applyProtection="1"/>
    <xf numFmtId="0" fontId="27" fillId="3" borderId="0" xfId="0" applyFont="1" applyFill="1" applyBorder="1" applyAlignment="1" applyProtection="1">
      <alignment horizontal="center"/>
    </xf>
    <xf numFmtId="0" fontId="26" fillId="3" borderId="0" xfId="0" applyFont="1" applyFill="1" applyBorder="1" applyAlignment="1" applyProtection="1">
      <alignment horizontal="center"/>
    </xf>
    <xf numFmtId="0" fontId="0" fillId="3" borderId="1" xfId="0" applyFill="1" applyBorder="1"/>
    <xf numFmtId="0" fontId="1" fillId="3" borderId="2" xfId="0" applyFont="1" applyFill="1" applyBorder="1"/>
    <xf numFmtId="2" fontId="1" fillId="3" borderId="2" xfId="0" applyNumberFormat="1" applyFont="1" applyFill="1" applyBorder="1"/>
    <xf numFmtId="0" fontId="0" fillId="3" borderId="2" xfId="0" applyFill="1" applyBorder="1"/>
    <xf numFmtId="0" fontId="0" fillId="3" borderId="2" xfId="0" applyFill="1" applyBorder="1" applyProtection="1"/>
    <xf numFmtId="0" fontId="0" fillId="3" borderId="3" xfId="0" applyFill="1" applyBorder="1"/>
    <xf numFmtId="0" fontId="0" fillId="3" borderId="5" xfId="0" applyFill="1" applyBorder="1"/>
    <xf numFmtId="0" fontId="0" fillId="3" borderId="6" xfId="0" applyFill="1" applyBorder="1"/>
    <xf numFmtId="0" fontId="26" fillId="3" borderId="6" xfId="0" applyFont="1" applyFill="1" applyBorder="1"/>
    <xf numFmtId="0" fontId="9" fillId="3" borderId="7" xfId="0" applyFont="1" applyFill="1" applyBorder="1"/>
    <xf numFmtId="0" fontId="9" fillId="3" borderId="4" xfId="0" applyFont="1" applyFill="1" applyBorder="1"/>
    <xf numFmtId="0" fontId="12" fillId="3" borderId="4" xfId="0" applyFont="1" applyFill="1" applyBorder="1" applyAlignment="1">
      <alignment horizontal="center"/>
    </xf>
    <xf numFmtId="0" fontId="9" fillId="3" borderId="8" xfId="0" applyFont="1" applyFill="1" applyBorder="1"/>
    <xf numFmtId="0" fontId="16" fillId="4" borderId="1" xfId="0" applyFont="1" applyFill="1" applyBorder="1"/>
    <xf numFmtId="0" fontId="17" fillId="4" borderId="2" xfId="0" applyFont="1" applyFill="1" applyBorder="1"/>
    <xf numFmtId="0" fontId="17" fillId="4" borderId="2" xfId="0" applyFont="1" applyFill="1" applyBorder="1" applyProtection="1"/>
    <xf numFmtId="0" fontId="17" fillId="4" borderId="3" xfId="0" applyFont="1" applyFill="1" applyBorder="1"/>
    <xf numFmtId="0" fontId="0" fillId="4" borderId="5" xfId="0" applyFill="1" applyBorder="1"/>
    <xf numFmtId="0" fontId="0" fillId="4" borderId="6" xfId="0" applyFill="1" applyBorder="1"/>
    <xf numFmtId="0" fontId="24" fillId="4" borderId="5" xfId="0" applyFont="1" applyFill="1" applyBorder="1"/>
    <xf numFmtId="0" fontId="24" fillId="4" borderId="0" xfId="0" applyFont="1" applyFill="1" applyBorder="1"/>
    <xf numFmtId="0" fontId="30" fillId="4" borderId="0" xfId="0" applyFont="1" applyFill="1" applyBorder="1"/>
    <xf numFmtId="0" fontId="24" fillId="4" borderId="0" xfId="0" applyFont="1" applyFill="1" applyBorder="1" applyProtection="1"/>
    <xf numFmtId="0" fontId="16" fillId="4" borderId="2" xfId="0" applyFont="1" applyFill="1" applyBorder="1"/>
    <xf numFmtId="0" fontId="3" fillId="4" borderId="0" xfId="0" applyFont="1" applyFill="1" applyBorder="1" applyAlignment="1">
      <alignment horizontal="center" vertical="center"/>
    </xf>
    <xf numFmtId="0" fontId="24" fillId="4" borderId="0" xfId="0" applyFont="1" applyFill="1" applyBorder="1" applyAlignment="1" applyProtection="1">
      <alignment horizontal="center" vertical="center"/>
    </xf>
    <xf numFmtId="0" fontId="24" fillId="4" borderId="0" xfId="0" applyFont="1" applyFill="1" applyBorder="1" applyAlignment="1">
      <alignment horizontal="center" vertical="center"/>
    </xf>
    <xf numFmtId="0" fontId="31" fillId="4" borderId="9" xfId="0" applyFont="1" applyFill="1" applyBorder="1" applyAlignment="1" applyProtection="1">
      <alignment horizontal="center" vertical="center"/>
      <protection locked="0"/>
    </xf>
    <xf numFmtId="0" fontId="24" fillId="4" borderId="0" xfId="0" applyFont="1" applyFill="1" applyBorder="1" applyAlignment="1" applyProtection="1">
      <alignment vertical="center"/>
    </xf>
    <xf numFmtId="0" fontId="24" fillId="4" borderId="0" xfId="0" applyFont="1" applyFill="1" applyBorder="1" applyAlignment="1">
      <alignment vertical="center"/>
    </xf>
    <xf numFmtId="0" fontId="33" fillId="4" borderId="0" xfId="0" applyFont="1" applyFill="1" applyBorder="1" applyAlignment="1">
      <alignment horizontal="right"/>
    </xf>
    <xf numFmtId="0" fontId="33" fillId="4" borderId="0" xfId="0" applyFont="1" applyFill="1" applyBorder="1"/>
    <xf numFmtId="0" fontId="35" fillId="4" borderId="0" xfId="0" applyFont="1" applyFill="1" applyBorder="1"/>
    <xf numFmtId="0" fontId="33" fillId="4" borderId="0" xfId="0" applyFont="1" applyFill="1" applyBorder="1" applyAlignment="1" applyProtection="1">
      <alignment horizontal="left"/>
      <protection hidden="1"/>
    </xf>
    <xf numFmtId="0" fontId="32" fillId="4" borderId="0" xfId="0" applyFont="1" applyFill="1" applyBorder="1" applyProtection="1"/>
    <xf numFmtId="0" fontId="32" fillId="4" borderId="0" xfId="0" applyFont="1" applyFill="1" applyBorder="1"/>
    <xf numFmtId="2" fontId="21" fillId="4" borderId="0" xfId="0" applyNumberFormat="1" applyFont="1" applyFill="1" applyBorder="1" applyAlignment="1" applyProtection="1">
      <alignment horizontal="center"/>
      <protection hidden="1"/>
    </xf>
    <xf numFmtId="2" fontId="33" fillId="4" borderId="0" xfId="0" applyNumberFormat="1" applyFont="1" applyFill="1" applyBorder="1" applyAlignment="1">
      <alignment horizontal="center"/>
    </xf>
    <xf numFmtId="0" fontId="29" fillId="3" borderId="0" xfId="0" applyFont="1" applyFill="1" applyBorder="1" applyProtection="1"/>
    <xf numFmtId="0" fontId="29" fillId="3" borderId="0" xfId="0" applyFont="1" applyFill="1" applyBorder="1"/>
    <xf numFmtId="0" fontId="20" fillId="3" borderId="0" xfId="0" applyFont="1" applyFill="1" applyBorder="1" applyProtection="1"/>
    <xf numFmtId="0" fontId="20" fillId="3" borderId="0" xfId="0" applyFont="1" applyFill="1" applyBorder="1" applyAlignment="1" applyProtection="1">
      <alignment horizontal="center"/>
    </xf>
    <xf numFmtId="0" fontId="20" fillId="3" borderId="0" xfId="0" applyFont="1" applyFill="1" applyBorder="1" applyAlignment="1">
      <alignment horizontal="center"/>
    </xf>
    <xf numFmtId="0" fontId="0" fillId="0" borderId="0" xfId="0" applyFill="1" applyBorder="1"/>
    <xf numFmtId="0" fontId="14" fillId="6" borderId="0" xfId="0" applyFont="1" applyFill="1"/>
    <xf numFmtId="0" fontId="0" fillId="6" borderId="0" xfId="0" applyFill="1"/>
    <xf numFmtId="0" fontId="14" fillId="0" borderId="10" xfId="0" applyFont="1" applyBorder="1"/>
    <xf numFmtId="0" fontId="14" fillId="0" borderId="1" xfId="0" applyFont="1" applyBorder="1"/>
    <xf numFmtId="0" fontId="14" fillId="6" borderId="1" xfId="0" applyFont="1" applyFill="1" applyBorder="1"/>
    <xf numFmtId="0" fontId="14" fillId="6" borderId="5" xfId="0" applyFont="1" applyFill="1" applyBorder="1"/>
    <xf numFmtId="0" fontId="7" fillId="4" borderId="0" xfId="0" applyFont="1" applyFill="1" applyBorder="1" applyProtection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4" fillId="2" borderId="0" xfId="0" applyFont="1" applyFill="1" applyAlignment="1">
      <alignment horizontal="center" vertical="center" textRotation="90"/>
    </xf>
    <xf numFmtId="0" fontId="0" fillId="3" borderId="5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14" fillId="4" borderId="0" xfId="0" applyFont="1" applyFill="1" applyAlignment="1" applyProtection="1">
      <alignment horizontal="center" vertical="center"/>
      <protection hidden="1"/>
    </xf>
    <xf numFmtId="0" fontId="14" fillId="4" borderId="0" xfId="0" applyFont="1" applyFill="1" applyAlignment="1">
      <alignment horizontal="center" vertical="center"/>
    </xf>
    <xf numFmtId="0" fontId="14" fillId="4" borderId="0" xfId="0" applyFont="1" applyFill="1" applyBorder="1" applyAlignment="1">
      <alignment horizontal="center" vertical="center"/>
    </xf>
    <xf numFmtId="0" fontId="5" fillId="4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38" fillId="4" borderId="0" xfId="0" applyFont="1" applyFill="1" applyBorder="1" applyAlignment="1">
      <alignment horizontal="center" vertical="center"/>
    </xf>
    <xf numFmtId="1" fontId="38" fillId="4" borderId="0" xfId="0" applyNumberFormat="1" applyFont="1" applyFill="1" applyBorder="1" applyAlignment="1">
      <alignment horizontal="center" vertical="center"/>
    </xf>
    <xf numFmtId="1" fontId="38" fillId="4" borderId="0" xfId="0" applyNumberFormat="1" applyFont="1" applyFill="1" applyBorder="1" applyAlignment="1" applyProtection="1">
      <alignment horizontal="center" vertical="center"/>
      <protection hidden="1"/>
    </xf>
    <xf numFmtId="0" fontId="14" fillId="6" borderId="7" xfId="0" applyFont="1" applyFill="1" applyBorder="1"/>
    <xf numFmtId="0" fontId="7" fillId="0" borderId="5" xfId="0" applyFont="1" applyFill="1" applyBorder="1" applyAlignment="1">
      <alignment horizontal="right"/>
    </xf>
    <xf numFmtId="0" fontId="24" fillId="0" borderId="0" xfId="0" applyFont="1"/>
    <xf numFmtId="0" fontId="24" fillId="0" borderId="0" xfId="0" applyFont="1" applyBorder="1" applyAlignment="1">
      <alignment horizontal="center"/>
    </xf>
    <xf numFmtId="0" fontId="24" fillId="0" borderId="0" xfId="0" applyFont="1" applyBorder="1"/>
    <xf numFmtId="2" fontId="24" fillId="0" borderId="0" xfId="0" applyNumberFormat="1" applyFont="1" applyAlignment="1">
      <alignment horizontal="center"/>
    </xf>
    <xf numFmtId="0" fontId="24" fillId="0" borderId="0" xfId="0" applyFont="1" applyFill="1" applyBorder="1"/>
    <xf numFmtId="0" fontId="24" fillId="0" borderId="0" xfId="0" applyFont="1" applyFill="1" applyAlignment="1">
      <alignment wrapText="1"/>
    </xf>
    <xf numFmtId="0" fontId="24" fillId="0" borderId="0" xfId="0" applyFont="1" applyFill="1" applyAlignment="1">
      <alignment horizontal="center"/>
    </xf>
    <xf numFmtId="0" fontId="24" fillId="0" borderId="0" xfId="0" applyFont="1" applyFill="1"/>
    <xf numFmtId="165" fontId="24" fillId="0" borderId="0" xfId="0" applyNumberFormat="1" applyFont="1" applyAlignment="1">
      <alignment horizontal="center"/>
    </xf>
    <xf numFmtId="0" fontId="38" fillId="0" borderId="0" xfId="0" applyFont="1" applyFill="1" applyBorder="1" applyAlignment="1" applyProtection="1">
      <alignment horizontal="left"/>
      <protection hidden="1"/>
    </xf>
    <xf numFmtId="0" fontId="24" fillId="0" borderId="0" xfId="0" applyFont="1" applyFill="1" applyBorder="1" applyAlignment="1">
      <alignment horizontal="center"/>
    </xf>
    <xf numFmtId="2" fontId="24" fillId="0" borderId="0" xfId="0" applyNumberFormat="1" applyFont="1" applyBorder="1" applyAlignment="1">
      <alignment horizontal="center"/>
    </xf>
    <xf numFmtId="165" fontId="24" fillId="0" borderId="0" xfId="0" applyNumberFormat="1" applyFont="1" applyBorder="1" applyAlignment="1">
      <alignment horizontal="center"/>
    </xf>
    <xf numFmtId="0" fontId="38" fillId="4" borderId="0" xfId="0" applyFont="1" applyFill="1" applyBorder="1" applyAlignment="1">
      <alignment horizontal="right" vertical="center"/>
    </xf>
    <xf numFmtId="0" fontId="38" fillId="4" borderId="0" xfId="0" applyFont="1" applyFill="1" applyBorder="1" applyAlignment="1" applyProtection="1">
      <alignment horizontal="left" vertical="center"/>
      <protection hidden="1"/>
    </xf>
    <xf numFmtId="0" fontId="36" fillId="4" borderId="0" xfId="0" applyFont="1" applyFill="1" applyBorder="1" applyAlignment="1">
      <alignment vertical="center"/>
    </xf>
    <xf numFmtId="0" fontId="7" fillId="4" borderId="0" xfId="0" applyFont="1" applyFill="1" applyBorder="1" applyAlignment="1" applyProtection="1">
      <alignment vertical="center"/>
    </xf>
    <xf numFmtId="0" fontId="9" fillId="4" borderId="0" xfId="0" applyFont="1" applyFill="1" applyBorder="1" applyAlignment="1" applyProtection="1">
      <alignment vertical="center"/>
    </xf>
    <xf numFmtId="0" fontId="9" fillId="4" borderId="0" xfId="0" applyFont="1" applyFill="1" applyBorder="1" applyAlignment="1">
      <alignment vertical="center"/>
    </xf>
    <xf numFmtId="0" fontId="0" fillId="4" borderId="0" xfId="0" applyFill="1" applyBorder="1" applyAlignment="1" applyProtection="1">
      <alignment vertical="center"/>
    </xf>
    <xf numFmtId="0" fontId="0" fillId="4" borderId="0" xfId="0" applyFill="1" applyBorder="1" applyAlignment="1">
      <alignment vertical="center"/>
    </xf>
    <xf numFmtId="0" fontId="0" fillId="6" borderId="0" xfId="0" applyFont="1" applyFill="1"/>
    <xf numFmtId="0" fontId="0" fillId="0" borderId="6" xfId="0" applyFont="1" applyBorder="1"/>
    <xf numFmtId="0" fontId="0" fillId="0" borderId="0" xfId="0" applyFont="1" applyFill="1" applyBorder="1"/>
    <xf numFmtId="0" fontId="0" fillId="0" borderId="0" xfId="0" applyFont="1"/>
    <xf numFmtId="0" fontId="1" fillId="0" borderId="11" xfId="0" applyFont="1" applyBorder="1"/>
    <xf numFmtId="0" fontId="1" fillId="0" borderId="12" xfId="0" applyFont="1" applyBorder="1"/>
    <xf numFmtId="0" fontId="0" fillId="6" borderId="5" xfId="0" applyFill="1" applyBorder="1"/>
    <xf numFmtId="0" fontId="0" fillId="6" borderId="7" xfId="0" applyFill="1" applyBorder="1"/>
    <xf numFmtId="0" fontId="0" fillId="0" borderId="0" xfId="0" applyNumberFormat="1"/>
    <xf numFmtId="0" fontId="31" fillId="4" borderId="9" xfId="0" applyNumberFormat="1" applyFont="1" applyFill="1" applyBorder="1" applyAlignment="1" applyProtection="1">
      <alignment horizontal="center" vertical="center"/>
      <protection locked="0"/>
    </xf>
    <xf numFmtId="0" fontId="24" fillId="4" borderId="6" xfId="0" applyFont="1" applyFill="1" applyBorder="1"/>
    <xf numFmtId="0" fontId="20" fillId="6" borderId="9" xfId="0" applyFont="1" applyFill="1" applyBorder="1" applyAlignment="1">
      <alignment horizontal="center" vertical="center"/>
    </xf>
    <xf numFmtId="0" fontId="3" fillId="4" borderId="2" xfId="0" applyFont="1" applyFill="1" applyBorder="1"/>
    <xf numFmtId="0" fontId="24" fillId="4" borderId="2" xfId="0" applyFont="1" applyFill="1" applyBorder="1" applyProtection="1"/>
    <xf numFmtId="0" fontId="24" fillId="4" borderId="2" xfId="0" applyFont="1" applyFill="1" applyBorder="1"/>
    <xf numFmtId="0" fontId="24" fillId="4" borderId="3" xfId="0" applyFont="1" applyFill="1" applyBorder="1" applyProtection="1"/>
    <xf numFmtId="0" fontId="3" fillId="4" borderId="4" xfId="0" applyFont="1" applyFill="1" applyBorder="1"/>
    <xf numFmtId="0" fontId="3" fillId="4" borderId="4" xfId="0" applyFont="1" applyFill="1" applyBorder="1" applyProtection="1"/>
    <xf numFmtId="0" fontId="3" fillId="4" borderId="8" xfId="0" applyFont="1" applyFill="1" applyBorder="1" applyProtection="1"/>
    <xf numFmtId="0" fontId="3" fillId="4" borderId="0" xfId="0" applyFont="1" applyFill="1" applyBorder="1" applyProtection="1"/>
    <xf numFmtId="0" fontId="3" fillId="4" borderId="0" xfId="0" applyFont="1" applyFill="1" applyBorder="1"/>
    <xf numFmtId="165" fontId="20" fillId="4" borderId="0" xfId="0" applyNumberFormat="1" applyFont="1" applyFill="1" applyAlignment="1">
      <alignment horizontal="center" vertical="center"/>
    </xf>
    <xf numFmtId="0" fontId="20" fillId="4" borderId="0" xfId="0" applyFont="1" applyFill="1"/>
    <xf numFmtId="0" fontId="20" fillId="4" borderId="0" xfId="0" applyFont="1" applyFill="1" applyProtection="1"/>
    <xf numFmtId="0" fontId="20" fillId="4" borderId="0" xfId="0" applyFont="1" applyFill="1" applyBorder="1" applyProtection="1"/>
    <xf numFmtId="0" fontId="20" fillId="4" borderId="0" xfId="0" applyFont="1" applyFill="1" applyBorder="1" applyAlignment="1">
      <alignment horizontal="center" vertical="center"/>
    </xf>
    <xf numFmtId="0" fontId="20" fillId="4" borderId="0" xfId="0" applyFont="1" applyFill="1" applyBorder="1"/>
    <xf numFmtId="2" fontId="20" fillId="4" borderId="0" xfId="0" applyNumberFormat="1" applyFont="1" applyFill="1" applyBorder="1" applyAlignment="1">
      <alignment horizontal="center" vertical="center"/>
    </xf>
    <xf numFmtId="0" fontId="29" fillId="4" borderId="0" xfId="0" applyFont="1" applyFill="1" applyBorder="1" applyProtection="1"/>
    <xf numFmtId="0" fontId="29" fillId="4" borderId="0" xfId="0" applyFont="1" applyFill="1" applyBorder="1"/>
    <xf numFmtId="0" fontId="29" fillId="4" borderId="0" xfId="0" applyFont="1" applyFill="1" applyBorder="1" applyAlignment="1">
      <alignment horizontal="center" vertical="center"/>
    </xf>
    <xf numFmtId="1" fontId="20" fillId="4" borderId="0" xfId="0" applyNumberFormat="1" applyFont="1" applyFill="1" applyBorder="1" applyAlignment="1">
      <alignment horizontal="center" vertical="center"/>
    </xf>
    <xf numFmtId="0" fontId="43" fillId="4" borderId="7" xfId="0" applyFont="1" applyFill="1" applyBorder="1"/>
    <xf numFmtId="0" fontId="43" fillId="4" borderId="4" xfId="0" applyFont="1" applyFill="1" applyBorder="1"/>
    <xf numFmtId="0" fontId="44" fillId="4" borderId="4" xfId="0" applyFont="1" applyFill="1" applyBorder="1"/>
    <xf numFmtId="0" fontId="44" fillId="4" borderId="4" xfId="0" applyFont="1" applyFill="1" applyBorder="1" applyAlignment="1">
      <alignment horizontal="center"/>
    </xf>
    <xf numFmtId="0" fontId="44" fillId="4" borderId="8" xfId="0" applyFont="1" applyFill="1" applyBorder="1"/>
    <xf numFmtId="0" fontId="0" fillId="0" borderId="2" xfId="0" applyFont="1" applyBorder="1"/>
    <xf numFmtId="0" fontId="14" fillId="0" borderId="0" xfId="0" applyFont="1" applyFill="1" applyAlignment="1">
      <alignment horizontal="center"/>
    </xf>
    <xf numFmtId="1" fontId="14" fillId="0" borderId="0" xfId="0" applyNumberFormat="1" applyFont="1" applyFill="1"/>
    <xf numFmtId="0" fontId="23" fillId="4" borderId="0" xfId="0" applyFont="1" applyFill="1" applyBorder="1" applyAlignment="1" applyProtection="1">
      <alignment horizontal="center"/>
    </xf>
    <xf numFmtId="0" fontId="7" fillId="4" borderId="0" xfId="0" applyFont="1" applyFill="1" applyBorder="1" applyAlignment="1" applyProtection="1">
      <alignment horizontal="left" vertical="center" wrapText="1"/>
    </xf>
    <xf numFmtId="0" fontId="7" fillId="4" borderId="6" xfId="0" applyFont="1" applyFill="1" applyBorder="1" applyAlignment="1" applyProtection="1">
      <alignment horizontal="left" vertical="center" wrapText="1"/>
    </xf>
    <xf numFmtId="0" fontId="7" fillId="4" borderId="0" xfId="0" applyFont="1" applyFill="1" applyBorder="1" applyAlignment="1">
      <alignment horizontal="left" vertical="center"/>
    </xf>
    <xf numFmtId="0" fontId="7" fillId="4" borderId="6" xfId="0" applyFont="1" applyFill="1" applyBorder="1" applyAlignment="1">
      <alignment horizontal="left" vertical="center"/>
    </xf>
    <xf numFmtId="0" fontId="28" fillId="4" borderId="1" xfId="0" applyFont="1" applyFill="1" applyBorder="1" applyAlignment="1">
      <alignment horizontal="center" vertical="center"/>
    </xf>
    <xf numFmtId="0" fontId="28" fillId="4" borderId="2" xfId="0" applyFont="1" applyFill="1" applyBorder="1" applyAlignment="1">
      <alignment horizontal="center" vertical="center"/>
    </xf>
    <xf numFmtId="0" fontId="28" fillId="4" borderId="3" xfId="0" applyFont="1" applyFill="1" applyBorder="1" applyAlignment="1">
      <alignment horizontal="center" vertical="center"/>
    </xf>
    <xf numFmtId="0" fontId="45" fillId="4" borderId="1" xfId="0" applyFont="1" applyFill="1" applyBorder="1" applyAlignment="1" applyProtection="1">
      <alignment horizontal="center" vertical="center" wrapText="1"/>
    </xf>
    <xf numFmtId="0" fontId="45" fillId="4" borderId="2" xfId="0" applyFont="1" applyFill="1" applyBorder="1" applyAlignment="1" applyProtection="1">
      <alignment horizontal="center" vertical="center" wrapText="1"/>
    </xf>
    <xf numFmtId="0" fontId="45" fillId="4" borderId="3" xfId="0" applyFont="1" applyFill="1" applyBorder="1" applyAlignment="1" applyProtection="1">
      <alignment horizontal="center" vertical="center" wrapText="1"/>
    </xf>
    <xf numFmtId="0" fontId="45" fillId="4" borderId="5" xfId="0" applyFont="1" applyFill="1" applyBorder="1" applyAlignment="1" applyProtection="1">
      <alignment horizontal="center" vertical="center" wrapText="1"/>
    </xf>
    <xf numFmtId="0" fontId="45" fillId="4" borderId="0" xfId="0" applyFont="1" applyFill="1" applyBorder="1" applyAlignment="1" applyProtection="1">
      <alignment horizontal="center" vertical="center" wrapText="1"/>
    </xf>
    <xf numFmtId="0" fontId="45" fillId="4" borderId="6" xfId="0" applyFont="1" applyFill="1" applyBorder="1" applyAlignment="1" applyProtection="1">
      <alignment horizontal="center" vertical="center" wrapText="1"/>
    </xf>
    <xf numFmtId="164" fontId="23" fillId="3" borderId="0" xfId="1" applyFont="1" applyFill="1" applyBorder="1" applyAlignment="1" applyProtection="1">
      <alignment horizontal="center" vertical="center" wrapText="1"/>
    </xf>
    <xf numFmtId="0" fontId="24" fillId="4" borderId="5" xfId="0" applyFont="1" applyFill="1" applyBorder="1" applyAlignment="1">
      <alignment horizontal="center" vertical="center" wrapText="1"/>
    </xf>
    <xf numFmtId="0" fontId="24" fillId="4" borderId="0" xfId="0" applyFont="1" applyFill="1" applyBorder="1" applyAlignment="1">
      <alignment horizontal="center" vertical="center" wrapText="1"/>
    </xf>
    <xf numFmtId="0" fontId="25" fillId="5" borderId="11" xfId="0" applyFont="1" applyFill="1" applyBorder="1" applyAlignment="1" applyProtection="1">
      <alignment horizontal="center" vertical="center"/>
    </xf>
    <xf numFmtId="0" fontId="25" fillId="5" borderId="12" xfId="0" applyFont="1" applyFill="1" applyBorder="1" applyAlignment="1" applyProtection="1">
      <alignment horizontal="center" vertical="center"/>
    </xf>
    <xf numFmtId="0" fontId="20" fillId="3" borderId="0" xfId="0" applyFont="1" applyFill="1" applyBorder="1" applyAlignment="1">
      <alignment horizontal="center" vertical="center" wrapText="1"/>
    </xf>
    <xf numFmtId="0" fontId="42" fillId="3" borderId="0" xfId="0" applyFont="1" applyFill="1" applyBorder="1" applyAlignment="1">
      <alignment horizontal="center" vertical="center"/>
    </xf>
    <xf numFmtId="0" fontId="21" fillId="0" borderId="0" xfId="0" applyFont="1" applyAlignment="1">
      <alignment horizontal="center"/>
    </xf>
    <xf numFmtId="0" fontId="14" fillId="0" borderId="4" xfId="0" applyFont="1" applyBorder="1" applyAlignment="1">
      <alignment horizontal="center"/>
    </xf>
    <xf numFmtId="0" fontId="0" fillId="0" borderId="0" xfId="0" applyAlignment="1">
      <alignment horizontal="center"/>
    </xf>
  </cellXfs>
  <cellStyles count="542">
    <cellStyle name="Currency" xfId="1" builtinId="4"/>
    <cellStyle name="Followed Hyperlink" xfId="3" builtinId="9" hidden="1"/>
    <cellStyle name="Followed Hyperlink" xfId="5" builtinId="9" hidden="1"/>
    <cellStyle name="Followed Hyperlink" xfId="7" builtinId="9" hidden="1"/>
    <cellStyle name="Followed Hyperlink" xfId="9" builtinId="9" hidden="1"/>
    <cellStyle name="Followed Hyperlink" xfId="11" builtinId="9" hidden="1"/>
    <cellStyle name="Followed Hyperlink" xfId="13" builtinId="9" hidden="1"/>
    <cellStyle name="Followed Hyperlink" xfId="15" builtinId="9" hidden="1"/>
    <cellStyle name="Followed Hyperlink" xfId="17" builtinId="9" hidden="1"/>
    <cellStyle name="Followed Hyperlink" xfId="19" builtinId="9" hidden="1"/>
    <cellStyle name="Followed Hyperlink" xfId="21" builtinId="9" hidden="1"/>
    <cellStyle name="Followed Hyperlink" xfId="23" builtinId="9" hidden="1"/>
    <cellStyle name="Followed Hyperlink" xfId="25" builtinId="9" hidden="1"/>
    <cellStyle name="Followed Hyperlink" xfId="27" builtinId="9" hidden="1"/>
    <cellStyle name="Followed Hyperlink" xfId="29" builtinId="9" hidden="1"/>
    <cellStyle name="Followed Hyperlink" xfId="31" builtinId="9" hidden="1"/>
    <cellStyle name="Followed Hyperlink" xfId="33" builtinId="9" hidden="1"/>
    <cellStyle name="Followed Hyperlink" xfId="35" builtinId="9" hidden="1"/>
    <cellStyle name="Followed Hyperlink" xfId="37" builtinId="9" hidden="1"/>
    <cellStyle name="Followed Hyperlink" xfId="39" builtinId="9" hidden="1"/>
    <cellStyle name="Followed Hyperlink" xfId="41" builtinId="9" hidden="1"/>
    <cellStyle name="Followed Hyperlink" xfId="43" builtinId="9" hidden="1"/>
    <cellStyle name="Followed Hyperlink" xfId="45" builtinId="9" hidden="1"/>
    <cellStyle name="Followed Hyperlink" xfId="47" builtinId="9" hidden="1"/>
    <cellStyle name="Followed Hyperlink" xfId="49" builtinId="9" hidden="1"/>
    <cellStyle name="Followed Hyperlink" xfId="51" builtinId="9" hidden="1"/>
    <cellStyle name="Followed Hyperlink" xfId="53" builtinId="9" hidden="1"/>
    <cellStyle name="Followed Hyperlink" xfId="55" builtinId="9" hidden="1"/>
    <cellStyle name="Followed Hyperlink" xfId="57" builtinId="9" hidden="1"/>
    <cellStyle name="Followed Hyperlink" xfId="59" builtinId="9" hidden="1"/>
    <cellStyle name="Followed Hyperlink" xfId="61" builtinId="9" hidden="1"/>
    <cellStyle name="Followed Hyperlink" xfId="63" builtinId="9" hidden="1"/>
    <cellStyle name="Followed Hyperlink" xfId="65" builtinId="9" hidden="1"/>
    <cellStyle name="Followed Hyperlink" xfId="67" builtinId="9" hidden="1"/>
    <cellStyle name="Followed Hyperlink" xfId="69" builtinId="9" hidden="1"/>
    <cellStyle name="Followed Hyperlink" xfId="71" builtinId="9" hidden="1"/>
    <cellStyle name="Followed Hyperlink" xfId="73" builtinId="9" hidden="1"/>
    <cellStyle name="Followed Hyperlink" xfId="75" builtinId="9" hidden="1"/>
    <cellStyle name="Followed Hyperlink" xfId="77" builtinId="9" hidden="1"/>
    <cellStyle name="Followed Hyperlink" xfId="79" builtinId="9" hidden="1"/>
    <cellStyle name="Followed Hyperlink" xfId="81" builtinId="9" hidden="1"/>
    <cellStyle name="Followed Hyperlink" xfId="83" builtinId="9" hidden="1"/>
    <cellStyle name="Followed Hyperlink" xfId="85" builtinId="9" hidden="1"/>
    <cellStyle name="Followed Hyperlink" xfId="87" builtinId="9" hidden="1"/>
    <cellStyle name="Followed Hyperlink" xfId="89" builtinId="9" hidden="1"/>
    <cellStyle name="Followed Hyperlink" xfId="91" builtinId="9" hidden="1"/>
    <cellStyle name="Followed Hyperlink" xfId="93" builtinId="9" hidden="1"/>
    <cellStyle name="Followed Hyperlink" xfId="95" builtinId="9" hidden="1"/>
    <cellStyle name="Followed Hyperlink" xfId="97" builtinId="9" hidden="1"/>
    <cellStyle name="Followed Hyperlink" xfId="99" builtinId="9" hidden="1"/>
    <cellStyle name="Followed Hyperlink" xfId="101" builtinId="9" hidden="1"/>
    <cellStyle name="Followed Hyperlink" xfId="103" builtinId="9" hidden="1"/>
    <cellStyle name="Followed Hyperlink" xfId="105" builtinId="9" hidden="1"/>
    <cellStyle name="Followed Hyperlink" xfId="107" builtinId="9" hidden="1"/>
    <cellStyle name="Followed Hyperlink" xfId="109" builtinId="9" hidden="1"/>
    <cellStyle name="Followed Hyperlink" xfId="111" builtinId="9" hidden="1"/>
    <cellStyle name="Followed Hyperlink" xfId="113" builtinId="9" hidden="1"/>
    <cellStyle name="Followed Hyperlink" xfId="115" builtinId="9" hidden="1"/>
    <cellStyle name="Followed Hyperlink" xfId="117" builtinId="9" hidden="1"/>
    <cellStyle name="Followed Hyperlink" xfId="119" builtinId="9" hidden="1"/>
    <cellStyle name="Followed Hyperlink" xfId="121" builtinId="9" hidden="1"/>
    <cellStyle name="Followed Hyperlink" xfId="123" builtinId="9" hidden="1"/>
    <cellStyle name="Followed Hyperlink" xfId="125" builtinId="9" hidden="1"/>
    <cellStyle name="Followed Hyperlink" xfId="127" builtinId="9" hidden="1"/>
    <cellStyle name="Followed Hyperlink" xfId="129" builtinId="9" hidden="1"/>
    <cellStyle name="Followed Hyperlink" xfId="131" builtinId="9" hidden="1"/>
    <cellStyle name="Followed Hyperlink" xfId="133" builtinId="9" hidden="1"/>
    <cellStyle name="Followed Hyperlink" xfId="135" builtinId="9" hidden="1"/>
    <cellStyle name="Followed Hyperlink" xfId="137" builtinId="9" hidden="1"/>
    <cellStyle name="Followed Hyperlink" xfId="139" builtinId="9" hidden="1"/>
    <cellStyle name="Followed Hyperlink" xfId="141" builtinId="9" hidden="1"/>
    <cellStyle name="Followed Hyperlink" xfId="143" builtinId="9" hidden="1"/>
    <cellStyle name="Followed Hyperlink" xfId="145" builtinId="9" hidden="1"/>
    <cellStyle name="Followed Hyperlink" xfId="147" builtinId="9" hidden="1"/>
    <cellStyle name="Followed Hyperlink" xfId="149" builtinId="9" hidden="1"/>
    <cellStyle name="Followed Hyperlink" xfId="151" builtinId="9" hidden="1"/>
    <cellStyle name="Followed Hyperlink" xfId="153" builtinId="9" hidden="1"/>
    <cellStyle name="Followed Hyperlink" xfId="155" builtinId="9" hidden="1"/>
    <cellStyle name="Followed Hyperlink" xfId="157" builtinId="9" hidden="1"/>
    <cellStyle name="Followed Hyperlink" xfId="159" builtinId="9" hidden="1"/>
    <cellStyle name="Followed Hyperlink" xfId="161" builtinId="9" hidden="1"/>
    <cellStyle name="Followed Hyperlink" xfId="163" builtinId="9" hidden="1"/>
    <cellStyle name="Followed Hyperlink" xfId="165" builtinId="9" hidden="1"/>
    <cellStyle name="Followed Hyperlink" xfId="167" builtinId="9" hidden="1"/>
    <cellStyle name="Followed Hyperlink" xfId="169" builtinId="9" hidden="1"/>
    <cellStyle name="Followed Hyperlink" xfId="171" builtinId="9" hidden="1"/>
    <cellStyle name="Followed Hyperlink" xfId="173" builtinId="9" hidden="1"/>
    <cellStyle name="Followed Hyperlink" xfId="175" builtinId="9" hidden="1"/>
    <cellStyle name="Followed Hyperlink" xfId="177" builtinId="9" hidden="1"/>
    <cellStyle name="Followed Hyperlink" xfId="179" builtinId="9" hidden="1"/>
    <cellStyle name="Followed Hyperlink" xfId="181" builtinId="9" hidden="1"/>
    <cellStyle name="Followed Hyperlink" xfId="183" builtinId="9" hidden="1"/>
    <cellStyle name="Followed Hyperlink" xfId="185" builtinId="9" hidden="1"/>
    <cellStyle name="Followed Hyperlink" xfId="187" builtinId="9" hidden="1"/>
    <cellStyle name="Followed Hyperlink" xfId="189" builtinId="9" hidden="1"/>
    <cellStyle name="Followed Hyperlink" xfId="191" builtinId="9" hidden="1"/>
    <cellStyle name="Followed Hyperlink" xfId="193" builtinId="9" hidden="1"/>
    <cellStyle name="Followed Hyperlink" xfId="195" builtinId="9" hidden="1"/>
    <cellStyle name="Followed Hyperlink" xfId="197" builtinId="9" hidden="1"/>
    <cellStyle name="Followed Hyperlink" xfId="199" builtinId="9" hidden="1"/>
    <cellStyle name="Followed Hyperlink" xfId="201" builtinId="9" hidden="1"/>
    <cellStyle name="Followed Hyperlink" xfId="203" builtinId="9" hidden="1"/>
    <cellStyle name="Followed Hyperlink" xfId="205" builtinId="9" hidden="1"/>
    <cellStyle name="Followed Hyperlink" xfId="207" builtinId="9" hidden="1"/>
    <cellStyle name="Followed Hyperlink" xfId="209" builtinId="9" hidden="1"/>
    <cellStyle name="Followed Hyperlink" xfId="211" builtinId="9" hidden="1"/>
    <cellStyle name="Followed Hyperlink" xfId="213" builtinId="9" hidden="1"/>
    <cellStyle name="Followed Hyperlink" xfId="215" builtinId="9" hidden="1"/>
    <cellStyle name="Followed Hyperlink" xfId="217" builtinId="9" hidden="1"/>
    <cellStyle name="Followed Hyperlink" xfId="219" builtinId="9" hidden="1"/>
    <cellStyle name="Followed Hyperlink" xfId="221" builtinId="9" hidden="1"/>
    <cellStyle name="Followed Hyperlink" xfId="223" builtinId="9" hidden="1"/>
    <cellStyle name="Followed Hyperlink" xfId="225" builtinId="9" hidden="1"/>
    <cellStyle name="Followed Hyperlink" xfId="227" builtinId="9" hidden="1"/>
    <cellStyle name="Followed Hyperlink" xfId="229" builtinId="9" hidden="1"/>
    <cellStyle name="Followed Hyperlink" xfId="231" builtinId="9" hidden="1"/>
    <cellStyle name="Followed Hyperlink" xfId="233" builtinId="9" hidden="1"/>
    <cellStyle name="Followed Hyperlink" xfId="235" builtinId="9" hidden="1"/>
    <cellStyle name="Followed Hyperlink" xfId="237" builtinId="9" hidden="1"/>
    <cellStyle name="Followed Hyperlink" xfId="239" builtinId="9" hidden="1"/>
    <cellStyle name="Followed Hyperlink" xfId="241" builtinId="9" hidden="1"/>
    <cellStyle name="Followed Hyperlink" xfId="243" builtinId="9" hidden="1"/>
    <cellStyle name="Followed Hyperlink" xfId="245" builtinId="9" hidden="1"/>
    <cellStyle name="Followed Hyperlink" xfId="247" builtinId="9" hidden="1"/>
    <cellStyle name="Followed Hyperlink" xfId="249" builtinId="9" hidden="1"/>
    <cellStyle name="Followed Hyperlink" xfId="251" builtinId="9" hidden="1"/>
    <cellStyle name="Followed Hyperlink" xfId="253" builtinId="9" hidden="1"/>
    <cellStyle name="Followed Hyperlink" xfId="255" builtinId="9" hidden="1"/>
    <cellStyle name="Followed Hyperlink" xfId="257" builtinId="9" hidden="1"/>
    <cellStyle name="Followed Hyperlink" xfId="259" builtinId="9" hidden="1"/>
    <cellStyle name="Followed Hyperlink" xfId="261" builtinId="9" hidden="1"/>
    <cellStyle name="Followed Hyperlink" xfId="263" builtinId="9" hidden="1"/>
    <cellStyle name="Followed Hyperlink" xfId="265" builtinId="9" hidden="1"/>
    <cellStyle name="Followed Hyperlink" xfId="267" builtinId="9" hidden="1"/>
    <cellStyle name="Followed Hyperlink" xfId="269" builtinId="9" hidden="1"/>
    <cellStyle name="Followed Hyperlink" xfId="271" builtinId="9" hidden="1"/>
    <cellStyle name="Followed Hyperlink" xfId="273" builtinId="9" hidden="1"/>
    <cellStyle name="Followed Hyperlink" xfId="275" builtinId="9" hidden="1"/>
    <cellStyle name="Followed Hyperlink" xfId="277" builtinId="9" hidden="1"/>
    <cellStyle name="Followed Hyperlink" xfId="279" builtinId="9" hidden="1"/>
    <cellStyle name="Followed Hyperlink" xfId="281" builtinId="9" hidden="1"/>
    <cellStyle name="Followed Hyperlink" xfId="283" builtinId="9" hidden="1"/>
    <cellStyle name="Followed Hyperlink" xfId="285" builtinId="9" hidden="1"/>
    <cellStyle name="Followed Hyperlink" xfId="287" builtinId="9" hidden="1"/>
    <cellStyle name="Followed Hyperlink" xfId="289" builtinId="9" hidden="1"/>
    <cellStyle name="Followed Hyperlink" xfId="291" builtinId="9" hidden="1"/>
    <cellStyle name="Followed Hyperlink" xfId="293" builtinId="9" hidden="1"/>
    <cellStyle name="Followed Hyperlink" xfId="295" builtinId="9" hidden="1"/>
    <cellStyle name="Followed Hyperlink" xfId="297" builtinId="9" hidden="1"/>
    <cellStyle name="Followed Hyperlink" xfId="299" builtinId="9" hidden="1"/>
    <cellStyle name="Followed Hyperlink" xfId="301" builtinId="9" hidden="1"/>
    <cellStyle name="Followed Hyperlink" xfId="303" builtinId="9" hidden="1"/>
    <cellStyle name="Followed Hyperlink" xfId="305" builtinId="9" hidden="1"/>
    <cellStyle name="Followed Hyperlink" xfId="307" builtinId="9" hidden="1"/>
    <cellStyle name="Followed Hyperlink" xfId="309" builtinId="9" hidden="1"/>
    <cellStyle name="Followed Hyperlink" xfId="311" builtinId="9" hidden="1"/>
    <cellStyle name="Followed Hyperlink" xfId="313" builtinId="9" hidden="1"/>
    <cellStyle name="Followed Hyperlink" xfId="315" builtinId="9" hidden="1"/>
    <cellStyle name="Followed Hyperlink" xfId="317" builtinId="9" hidden="1"/>
    <cellStyle name="Followed Hyperlink" xfId="319" builtinId="9" hidden="1"/>
    <cellStyle name="Followed Hyperlink" xfId="321" builtinId="9" hidden="1"/>
    <cellStyle name="Followed Hyperlink" xfId="323" builtinId="9" hidden="1"/>
    <cellStyle name="Followed Hyperlink" xfId="325" builtinId="9" hidden="1"/>
    <cellStyle name="Followed Hyperlink" xfId="327" builtinId="9" hidden="1"/>
    <cellStyle name="Followed Hyperlink" xfId="329" builtinId="9" hidden="1"/>
    <cellStyle name="Followed Hyperlink" xfId="331" builtinId="9" hidden="1"/>
    <cellStyle name="Followed Hyperlink" xfId="333" builtinId="9" hidden="1"/>
    <cellStyle name="Followed Hyperlink" xfId="335" builtinId="9" hidden="1"/>
    <cellStyle name="Followed Hyperlink" xfId="337" builtinId="9" hidden="1"/>
    <cellStyle name="Followed Hyperlink" xfId="339" builtinId="9" hidden="1"/>
    <cellStyle name="Followed Hyperlink" xfId="341" builtinId="9" hidden="1"/>
    <cellStyle name="Followed Hyperlink" xfId="343" builtinId="9" hidden="1"/>
    <cellStyle name="Followed Hyperlink" xfId="345" builtinId="9" hidden="1"/>
    <cellStyle name="Followed Hyperlink" xfId="347" builtinId="9" hidden="1"/>
    <cellStyle name="Followed Hyperlink" xfId="349" builtinId="9" hidden="1"/>
    <cellStyle name="Followed Hyperlink" xfId="351" builtinId="9" hidden="1"/>
    <cellStyle name="Followed Hyperlink" xfId="353" builtinId="9" hidden="1"/>
    <cellStyle name="Followed Hyperlink" xfId="355" builtinId="9" hidden="1"/>
    <cellStyle name="Followed Hyperlink" xfId="357" builtinId="9" hidden="1"/>
    <cellStyle name="Followed Hyperlink" xfId="359" builtinId="9" hidden="1"/>
    <cellStyle name="Followed Hyperlink" xfId="361" builtinId="9" hidden="1"/>
    <cellStyle name="Followed Hyperlink" xfId="363" builtinId="9" hidden="1"/>
    <cellStyle name="Followed Hyperlink" xfId="365" builtinId="9" hidden="1"/>
    <cellStyle name="Followed Hyperlink" xfId="367" builtinId="9" hidden="1"/>
    <cellStyle name="Followed Hyperlink" xfId="369" builtinId="9" hidden="1"/>
    <cellStyle name="Followed Hyperlink" xfId="371" builtinId="9" hidden="1"/>
    <cellStyle name="Followed Hyperlink" xfId="373" builtinId="9" hidden="1"/>
    <cellStyle name="Followed Hyperlink" xfId="375" builtinId="9" hidden="1"/>
    <cellStyle name="Followed Hyperlink" xfId="377" builtinId="9" hidden="1"/>
    <cellStyle name="Followed Hyperlink" xfId="379" builtinId="9" hidden="1"/>
    <cellStyle name="Followed Hyperlink" xfId="381" builtinId="9" hidden="1"/>
    <cellStyle name="Followed Hyperlink" xfId="383" builtinId="9" hidden="1"/>
    <cellStyle name="Followed Hyperlink" xfId="385" builtinId="9" hidden="1"/>
    <cellStyle name="Followed Hyperlink" xfId="387" builtinId="9" hidden="1"/>
    <cellStyle name="Followed Hyperlink" xfId="389" builtinId="9" hidden="1"/>
    <cellStyle name="Followed Hyperlink" xfId="391" builtinId="9" hidden="1"/>
    <cellStyle name="Followed Hyperlink" xfId="393" builtinId="9" hidden="1"/>
    <cellStyle name="Followed Hyperlink" xfId="395" builtinId="9" hidden="1"/>
    <cellStyle name="Followed Hyperlink" xfId="397" builtinId="9" hidden="1"/>
    <cellStyle name="Followed Hyperlink" xfId="399" builtinId="9" hidden="1"/>
    <cellStyle name="Followed Hyperlink" xfId="401" builtinId="9" hidden="1"/>
    <cellStyle name="Followed Hyperlink" xfId="403" builtinId="9" hidden="1"/>
    <cellStyle name="Followed Hyperlink" xfId="405" builtinId="9" hidden="1"/>
    <cellStyle name="Followed Hyperlink" xfId="407" builtinId="9" hidden="1"/>
    <cellStyle name="Followed Hyperlink" xfId="409" builtinId="9" hidden="1"/>
    <cellStyle name="Followed Hyperlink" xfId="411" builtinId="9" hidden="1"/>
    <cellStyle name="Followed Hyperlink" xfId="413" builtinId="9" hidden="1"/>
    <cellStyle name="Followed Hyperlink" xfId="415" builtinId="9" hidden="1"/>
    <cellStyle name="Followed Hyperlink" xfId="417" builtinId="9" hidden="1"/>
    <cellStyle name="Followed Hyperlink" xfId="419" builtinId="9" hidden="1"/>
    <cellStyle name="Followed Hyperlink" xfId="421" builtinId="9" hidden="1"/>
    <cellStyle name="Followed Hyperlink" xfId="423" builtinId="9" hidden="1"/>
    <cellStyle name="Followed Hyperlink" xfId="425" builtinId="9" hidden="1"/>
    <cellStyle name="Followed Hyperlink" xfId="427" builtinId="9" hidden="1"/>
    <cellStyle name="Followed Hyperlink" xfId="429" builtinId="9" hidden="1"/>
    <cellStyle name="Followed Hyperlink" xfId="431" builtinId="9" hidden="1"/>
    <cellStyle name="Followed Hyperlink" xfId="433" builtinId="9" hidden="1"/>
    <cellStyle name="Followed Hyperlink" xfId="435" builtinId="9" hidden="1"/>
    <cellStyle name="Followed Hyperlink" xfId="437" builtinId="9" hidden="1"/>
    <cellStyle name="Followed Hyperlink" xfId="439" builtinId="9" hidden="1"/>
    <cellStyle name="Followed Hyperlink" xfId="441" builtinId="9" hidden="1"/>
    <cellStyle name="Followed Hyperlink" xfId="443" builtinId="9" hidden="1"/>
    <cellStyle name="Followed Hyperlink" xfId="445" builtinId="9" hidden="1"/>
    <cellStyle name="Followed Hyperlink" xfId="447" builtinId="9" hidden="1"/>
    <cellStyle name="Followed Hyperlink" xfId="449" builtinId="9" hidden="1"/>
    <cellStyle name="Followed Hyperlink" xfId="451" builtinId="9" hidden="1"/>
    <cellStyle name="Followed Hyperlink" xfId="453" builtinId="9" hidden="1"/>
    <cellStyle name="Followed Hyperlink" xfId="455" builtinId="9" hidden="1"/>
    <cellStyle name="Followed Hyperlink" xfId="457" builtinId="9" hidden="1"/>
    <cellStyle name="Followed Hyperlink" xfId="459" builtinId="9" hidden="1"/>
    <cellStyle name="Followed Hyperlink" xfId="461" builtinId="9" hidden="1"/>
    <cellStyle name="Followed Hyperlink" xfId="463" builtinId="9" hidden="1"/>
    <cellStyle name="Followed Hyperlink" xfId="465" builtinId="9" hidden="1"/>
    <cellStyle name="Followed Hyperlink" xfId="467" builtinId="9" hidden="1"/>
    <cellStyle name="Followed Hyperlink" xfId="469" builtinId="9" hidden="1"/>
    <cellStyle name="Followed Hyperlink" xfId="471" builtinId="9" hidden="1"/>
    <cellStyle name="Followed Hyperlink" xfId="473" builtinId="9" hidden="1"/>
    <cellStyle name="Followed Hyperlink" xfId="475" builtinId="9" hidden="1"/>
    <cellStyle name="Followed Hyperlink" xfId="477" builtinId="9" hidden="1"/>
    <cellStyle name="Followed Hyperlink" xfId="479" builtinId="9" hidden="1"/>
    <cellStyle name="Followed Hyperlink" xfId="481" builtinId="9" hidden="1"/>
    <cellStyle name="Followed Hyperlink" xfId="483" builtinId="9" hidden="1"/>
    <cellStyle name="Followed Hyperlink" xfId="485" builtinId="9" hidden="1"/>
    <cellStyle name="Followed Hyperlink" xfId="487" builtinId="9" hidden="1"/>
    <cellStyle name="Followed Hyperlink" xfId="489" builtinId="9" hidden="1"/>
    <cellStyle name="Followed Hyperlink" xfId="491" builtinId="9" hidden="1"/>
    <cellStyle name="Followed Hyperlink" xfId="493" builtinId="9" hidden="1"/>
    <cellStyle name="Followed Hyperlink" xfId="495" builtinId="9" hidden="1"/>
    <cellStyle name="Followed Hyperlink" xfId="497" builtinId="9" hidden="1"/>
    <cellStyle name="Followed Hyperlink" xfId="499" builtinId="9" hidden="1"/>
    <cellStyle name="Followed Hyperlink" xfId="501" builtinId="9" hidden="1"/>
    <cellStyle name="Followed Hyperlink" xfId="503" builtinId="9" hidden="1"/>
    <cellStyle name="Followed Hyperlink" xfId="505" builtinId="9" hidden="1"/>
    <cellStyle name="Followed Hyperlink" xfId="507" builtinId="9" hidden="1"/>
    <cellStyle name="Followed Hyperlink" xfId="509" builtinId="9" hidden="1"/>
    <cellStyle name="Followed Hyperlink" xfId="511" builtinId="9" hidden="1"/>
    <cellStyle name="Followed Hyperlink" xfId="513" builtinId="9" hidden="1"/>
    <cellStyle name="Followed Hyperlink" xfId="515" builtinId="9" hidden="1"/>
    <cellStyle name="Followed Hyperlink" xfId="517" builtinId="9" hidden="1"/>
    <cellStyle name="Followed Hyperlink" xfId="519" builtinId="9" hidden="1"/>
    <cellStyle name="Followed Hyperlink" xfId="521" builtinId="9" hidden="1"/>
    <cellStyle name="Followed Hyperlink" xfId="523" builtinId="9" hidden="1"/>
    <cellStyle name="Followed Hyperlink" xfId="525" builtinId="9" hidden="1"/>
    <cellStyle name="Followed Hyperlink" xfId="527" builtinId="9" hidden="1"/>
    <cellStyle name="Followed Hyperlink" xfId="529" builtinId="9" hidden="1"/>
    <cellStyle name="Followed Hyperlink" xfId="531" builtinId="9" hidden="1"/>
    <cellStyle name="Followed Hyperlink" xfId="533" builtinId="9" hidden="1"/>
    <cellStyle name="Followed Hyperlink" xfId="535" builtinId="9" hidden="1"/>
    <cellStyle name="Followed Hyperlink" xfId="537" builtinId="9" hidden="1"/>
    <cellStyle name="Followed Hyperlink" xfId="539" builtinId="9" hidden="1"/>
    <cellStyle name="Followed Hyperlink" xfId="541" builtinId="9" hidden="1"/>
    <cellStyle name="Hyperlink" xfId="2" builtinId="8" hidden="1"/>
    <cellStyle name="Hyperlink" xfId="4" builtinId="8" hidden="1"/>
    <cellStyle name="Hyperlink" xfId="6" builtinId="8" hidden="1"/>
    <cellStyle name="Hyperlink" xfId="8" builtinId="8" hidden="1"/>
    <cellStyle name="Hyperlink" xfId="10" builtinId="8" hidden="1"/>
    <cellStyle name="Hyperlink" xfId="12" builtinId="8" hidden="1"/>
    <cellStyle name="Hyperlink" xfId="14" builtinId="8" hidden="1"/>
    <cellStyle name="Hyperlink" xfId="16" builtinId="8" hidden="1"/>
    <cellStyle name="Hyperlink" xfId="18" builtinId="8" hidden="1"/>
    <cellStyle name="Hyperlink" xfId="20" builtinId="8" hidden="1"/>
    <cellStyle name="Hyperlink" xfId="22" builtinId="8" hidden="1"/>
    <cellStyle name="Hyperlink" xfId="24" builtinId="8" hidden="1"/>
    <cellStyle name="Hyperlink" xfId="26" builtinId="8" hidden="1"/>
    <cellStyle name="Hyperlink" xfId="28" builtinId="8" hidden="1"/>
    <cellStyle name="Hyperlink" xfId="30" builtinId="8" hidden="1"/>
    <cellStyle name="Hyperlink" xfId="32" builtinId="8" hidden="1"/>
    <cellStyle name="Hyperlink" xfId="34" builtinId="8" hidden="1"/>
    <cellStyle name="Hyperlink" xfId="36" builtinId="8" hidden="1"/>
    <cellStyle name="Hyperlink" xfId="38" builtinId="8" hidden="1"/>
    <cellStyle name="Hyperlink" xfId="40" builtinId="8" hidden="1"/>
    <cellStyle name="Hyperlink" xfId="42" builtinId="8" hidden="1"/>
    <cellStyle name="Hyperlink" xfId="44" builtinId="8" hidden="1"/>
    <cellStyle name="Hyperlink" xfId="46" builtinId="8" hidden="1"/>
    <cellStyle name="Hyperlink" xfId="48" builtinId="8" hidden="1"/>
    <cellStyle name="Hyperlink" xfId="50" builtinId="8" hidden="1"/>
    <cellStyle name="Hyperlink" xfId="52" builtinId="8" hidden="1"/>
    <cellStyle name="Hyperlink" xfId="54" builtinId="8" hidden="1"/>
    <cellStyle name="Hyperlink" xfId="56" builtinId="8" hidden="1"/>
    <cellStyle name="Hyperlink" xfId="58" builtinId="8" hidden="1"/>
    <cellStyle name="Hyperlink" xfId="60" builtinId="8" hidden="1"/>
    <cellStyle name="Hyperlink" xfId="62" builtinId="8" hidden="1"/>
    <cellStyle name="Hyperlink" xfId="64" builtinId="8" hidden="1"/>
    <cellStyle name="Hyperlink" xfId="66" builtinId="8" hidden="1"/>
    <cellStyle name="Hyperlink" xfId="68" builtinId="8" hidden="1"/>
    <cellStyle name="Hyperlink" xfId="70" builtinId="8" hidden="1"/>
    <cellStyle name="Hyperlink" xfId="72" builtinId="8" hidden="1"/>
    <cellStyle name="Hyperlink" xfId="74" builtinId="8" hidden="1"/>
    <cellStyle name="Hyperlink" xfId="76" builtinId="8" hidden="1"/>
    <cellStyle name="Hyperlink" xfId="78" builtinId="8" hidden="1"/>
    <cellStyle name="Hyperlink" xfId="80" builtinId="8" hidden="1"/>
    <cellStyle name="Hyperlink" xfId="82" builtinId="8" hidden="1"/>
    <cellStyle name="Hyperlink" xfId="84" builtinId="8" hidden="1"/>
    <cellStyle name="Hyperlink" xfId="86" builtinId="8" hidden="1"/>
    <cellStyle name="Hyperlink" xfId="88" builtinId="8" hidden="1"/>
    <cellStyle name="Hyperlink" xfId="90" builtinId="8" hidden="1"/>
    <cellStyle name="Hyperlink" xfId="92" builtinId="8" hidden="1"/>
    <cellStyle name="Hyperlink" xfId="94" builtinId="8" hidden="1"/>
    <cellStyle name="Hyperlink" xfId="96" builtinId="8" hidden="1"/>
    <cellStyle name="Hyperlink" xfId="98" builtinId="8" hidden="1"/>
    <cellStyle name="Hyperlink" xfId="100" builtinId="8" hidden="1"/>
    <cellStyle name="Hyperlink" xfId="102" builtinId="8" hidden="1"/>
    <cellStyle name="Hyperlink" xfId="104" builtinId="8" hidden="1"/>
    <cellStyle name="Hyperlink" xfId="106" builtinId="8" hidden="1"/>
    <cellStyle name="Hyperlink" xfId="108" builtinId="8" hidden="1"/>
    <cellStyle name="Hyperlink" xfId="110" builtinId="8" hidden="1"/>
    <cellStyle name="Hyperlink" xfId="112" builtinId="8" hidden="1"/>
    <cellStyle name="Hyperlink" xfId="114" builtinId="8" hidden="1"/>
    <cellStyle name="Hyperlink" xfId="116" builtinId="8" hidden="1"/>
    <cellStyle name="Hyperlink" xfId="118" builtinId="8" hidden="1"/>
    <cellStyle name="Hyperlink" xfId="120" builtinId="8" hidden="1"/>
    <cellStyle name="Hyperlink" xfId="122" builtinId="8" hidden="1"/>
    <cellStyle name="Hyperlink" xfId="124" builtinId="8" hidden="1"/>
    <cellStyle name="Hyperlink" xfId="126" builtinId="8" hidden="1"/>
    <cellStyle name="Hyperlink" xfId="128" builtinId="8" hidden="1"/>
    <cellStyle name="Hyperlink" xfId="130" builtinId="8" hidden="1"/>
    <cellStyle name="Hyperlink" xfId="132" builtinId="8" hidden="1"/>
    <cellStyle name="Hyperlink" xfId="134" builtinId="8" hidden="1"/>
    <cellStyle name="Hyperlink" xfId="136" builtinId="8" hidden="1"/>
    <cellStyle name="Hyperlink" xfId="138" builtinId="8" hidden="1"/>
    <cellStyle name="Hyperlink" xfId="140" builtinId="8" hidden="1"/>
    <cellStyle name="Hyperlink" xfId="142" builtinId="8" hidden="1"/>
    <cellStyle name="Hyperlink" xfId="144" builtinId="8" hidden="1"/>
    <cellStyle name="Hyperlink" xfId="146" builtinId="8" hidden="1"/>
    <cellStyle name="Hyperlink" xfId="148" builtinId="8" hidden="1"/>
    <cellStyle name="Hyperlink" xfId="150" builtinId="8" hidden="1"/>
    <cellStyle name="Hyperlink" xfId="152" builtinId="8" hidden="1"/>
    <cellStyle name="Hyperlink" xfId="154" builtinId="8" hidden="1"/>
    <cellStyle name="Hyperlink" xfId="156" builtinId="8" hidden="1"/>
    <cellStyle name="Hyperlink" xfId="158" builtinId="8" hidden="1"/>
    <cellStyle name="Hyperlink" xfId="160" builtinId="8" hidden="1"/>
    <cellStyle name="Hyperlink" xfId="162" builtinId="8" hidden="1"/>
    <cellStyle name="Hyperlink" xfId="164" builtinId="8" hidden="1"/>
    <cellStyle name="Hyperlink" xfId="166" builtinId="8" hidden="1"/>
    <cellStyle name="Hyperlink" xfId="168" builtinId="8" hidden="1"/>
    <cellStyle name="Hyperlink" xfId="170" builtinId="8" hidden="1"/>
    <cellStyle name="Hyperlink" xfId="172" builtinId="8" hidden="1"/>
    <cellStyle name="Hyperlink" xfId="174" builtinId="8" hidden="1"/>
    <cellStyle name="Hyperlink" xfId="176" builtinId="8" hidden="1"/>
    <cellStyle name="Hyperlink" xfId="178" builtinId="8" hidden="1"/>
    <cellStyle name="Hyperlink" xfId="180" builtinId="8" hidden="1"/>
    <cellStyle name="Hyperlink" xfId="182" builtinId="8" hidden="1"/>
    <cellStyle name="Hyperlink" xfId="184" builtinId="8" hidden="1"/>
    <cellStyle name="Hyperlink" xfId="186" builtinId="8" hidden="1"/>
    <cellStyle name="Hyperlink" xfId="188" builtinId="8" hidden="1"/>
    <cellStyle name="Hyperlink" xfId="190" builtinId="8" hidden="1"/>
    <cellStyle name="Hyperlink" xfId="192" builtinId="8" hidden="1"/>
    <cellStyle name="Hyperlink" xfId="194" builtinId="8" hidden="1"/>
    <cellStyle name="Hyperlink" xfId="196" builtinId="8" hidden="1"/>
    <cellStyle name="Hyperlink" xfId="198" builtinId="8" hidden="1"/>
    <cellStyle name="Hyperlink" xfId="200" builtinId="8" hidden="1"/>
    <cellStyle name="Hyperlink" xfId="202" builtinId="8" hidden="1"/>
    <cellStyle name="Hyperlink" xfId="204" builtinId="8" hidden="1"/>
    <cellStyle name="Hyperlink" xfId="206" builtinId="8" hidden="1"/>
    <cellStyle name="Hyperlink" xfId="208" builtinId="8" hidden="1"/>
    <cellStyle name="Hyperlink" xfId="210" builtinId="8" hidden="1"/>
    <cellStyle name="Hyperlink" xfId="212" builtinId="8" hidden="1"/>
    <cellStyle name="Hyperlink" xfId="214" builtinId="8" hidden="1"/>
    <cellStyle name="Hyperlink" xfId="216" builtinId="8" hidden="1"/>
    <cellStyle name="Hyperlink" xfId="218" builtinId="8" hidden="1"/>
    <cellStyle name="Hyperlink" xfId="220" builtinId="8" hidden="1"/>
    <cellStyle name="Hyperlink" xfId="222" builtinId="8" hidden="1"/>
    <cellStyle name="Hyperlink" xfId="224" builtinId="8" hidden="1"/>
    <cellStyle name="Hyperlink" xfId="226" builtinId="8" hidden="1"/>
    <cellStyle name="Hyperlink" xfId="228" builtinId="8" hidden="1"/>
    <cellStyle name="Hyperlink" xfId="230" builtinId="8" hidden="1"/>
    <cellStyle name="Hyperlink" xfId="232" builtinId="8" hidden="1"/>
    <cellStyle name="Hyperlink" xfId="234" builtinId="8" hidden="1"/>
    <cellStyle name="Hyperlink" xfId="236" builtinId="8" hidden="1"/>
    <cellStyle name="Hyperlink" xfId="238" builtinId="8" hidden="1"/>
    <cellStyle name="Hyperlink" xfId="240" builtinId="8" hidden="1"/>
    <cellStyle name="Hyperlink" xfId="242" builtinId="8" hidden="1"/>
    <cellStyle name="Hyperlink" xfId="244" builtinId="8" hidden="1"/>
    <cellStyle name="Hyperlink" xfId="246" builtinId="8" hidden="1"/>
    <cellStyle name="Hyperlink" xfId="248" builtinId="8" hidden="1"/>
    <cellStyle name="Hyperlink" xfId="250" builtinId="8" hidden="1"/>
    <cellStyle name="Hyperlink" xfId="252" builtinId="8" hidden="1"/>
    <cellStyle name="Hyperlink" xfId="254" builtinId="8" hidden="1"/>
    <cellStyle name="Hyperlink" xfId="256" builtinId="8" hidden="1"/>
    <cellStyle name="Hyperlink" xfId="258" builtinId="8" hidden="1"/>
    <cellStyle name="Hyperlink" xfId="260" builtinId="8" hidden="1"/>
    <cellStyle name="Hyperlink" xfId="262" builtinId="8" hidden="1"/>
    <cellStyle name="Hyperlink" xfId="264" builtinId="8" hidden="1"/>
    <cellStyle name="Hyperlink" xfId="266" builtinId="8" hidden="1"/>
    <cellStyle name="Hyperlink" xfId="268" builtinId="8" hidden="1"/>
    <cellStyle name="Hyperlink" xfId="270" builtinId="8" hidden="1"/>
    <cellStyle name="Hyperlink" xfId="272" builtinId="8" hidden="1"/>
    <cellStyle name="Hyperlink" xfId="274" builtinId="8" hidden="1"/>
    <cellStyle name="Hyperlink" xfId="276" builtinId="8" hidden="1"/>
    <cellStyle name="Hyperlink" xfId="278" builtinId="8" hidden="1"/>
    <cellStyle name="Hyperlink" xfId="280" builtinId="8" hidden="1"/>
    <cellStyle name="Hyperlink" xfId="282" builtinId="8" hidden="1"/>
    <cellStyle name="Hyperlink" xfId="284" builtinId="8" hidden="1"/>
    <cellStyle name="Hyperlink" xfId="286" builtinId="8" hidden="1"/>
    <cellStyle name="Hyperlink" xfId="288" builtinId="8" hidden="1"/>
    <cellStyle name="Hyperlink" xfId="290" builtinId="8" hidden="1"/>
    <cellStyle name="Hyperlink" xfId="292" builtinId="8" hidden="1"/>
    <cellStyle name="Hyperlink" xfId="294" builtinId="8" hidden="1"/>
    <cellStyle name="Hyperlink" xfId="296" builtinId="8" hidden="1"/>
    <cellStyle name="Hyperlink" xfId="298" builtinId="8" hidden="1"/>
    <cellStyle name="Hyperlink" xfId="300" builtinId="8" hidden="1"/>
    <cellStyle name="Hyperlink" xfId="302" builtinId="8" hidden="1"/>
    <cellStyle name="Hyperlink" xfId="304" builtinId="8" hidden="1"/>
    <cellStyle name="Hyperlink" xfId="306" builtinId="8" hidden="1"/>
    <cellStyle name="Hyperlink" xfId="308" builtinId="8" hidden="1"/>
    <cellStyle name="Hyperlink" xfId="310" builtinId="8" hidden="1"/>
    <cellStyle name="Hyperlink" xfId="312" builtinId="8" hidden="1"/>
    <cellStyle name="Hyperlink" xfId="314" builtinId="8" hidden="1"/>
    <cellStyle name="Hyperlink" xfId="316" builtinId="8" hidden="1"/>
    <cellStyle name="Hyperlink" xfId="318" builtinId="8" hidden="1"/>
    <cellStyle name="Hyperlink" xfId="320" builtinId="8" hidden="1"/>
    <cellStyle name="Hyperlink" xfId="322" builtinId="8" hidden="1"/>
    <cellStyle name="Hyperlink" xfId="324" builtinId="8" hidden="1"/>
    <cellStyle name="Hyperlink" xfId="326" builtinId="8" hidden="1"/>
    <cellStyle name="Hyperlink" xfId="328" builtinId="8" hidden="1"/>
    <cellStyle name="Hyperlink" xfId="330" builtinId="8" hidden="1"/>
    <cellStyle name="Hyperlink" xfId="332" builtinId="8" hidden="1"/>
    <cellStyle name="Hyperlink" xfId="334" builtinId="8" hidden="1"/>
    <cellStyle name="Hyperlink" xfId="336" builtinId="8" hidden="1"/>
    <cellStyle name="Hyperlink" xfId="338" builtinId="8" hidden="1"/>
    <cellStyle name="Hyperlink" xfId="340" builtinId="8" hidden="1"/>
    <cellStyle name="Hyperlink" xfId="342" builtinId="8" hidden="1"/>
    <cellStyle name="Hyperlink" xfId="344" builtinId="8" hidden="1"/>
    <cellStyle name="Hyperlink" xfId="346" builtinId="8" hidden="1"/>
    <cellStyle name="Hyperlink" xfId="348" builtinId="8" hidden="1"/>
    <cellStyle name="Hyperlink" xfId="350" builtinId="8" hidden="1"/>
    <cellStyle name="Hyperlink" xfId="352" builtinId="8" hidden="1"/>
    <cellStyle name="Hyperlink" xfId="354" builtinId="8" hidden="1"/>
    <cellStyle name="Hyperlink" xfId="356" builtinId="8" hidden="1"/>
    <cellStyle name="Hyperlink" xfId="358" builtinId="8" hidden="1"/>
    <cellStyle name="Hyperlink" xfId="360" builtinId="8" hidden="1"/>
    <cellStyle name="Hyperlink" xfId="362" builtinId="8" hidden="1"/>
    <cellStyle name="Hyperlink" xfId="364" builtinId="8" hidden="1"/>
    <cellStyle name="Hyperlink" xfId="366" builtinId="8" hidden="1"/>
    <cellStyle name="Hyperlink" xfId="368" builtinId="8" hidden="1"/>
    <cellStyle name="Hyperlink" xfId="370" builtinId="8" hidden="1"/>
    <cellStyle name="Hyperlink" xfId="372" builtinId="8" hidden="1"/>
    <cellStyle name="Hyperlink" xfId="374" builtinId="8" hidden="1"/>
    <cellStyle name="Hyperlink" xfId="376" builtinId="8" hidden="1"/>
    <cellStyle name="Hyperlink" xfId="378" builtinId="8" hidden="1"/>
    <cellStyle name="Hyperlink" xfId="380" builtinId="8" hidden="1"/>
    <cellStyle name="Hyperlink" xfId="382" builtinId="8" hidden="1"/>
    <cellStyle name="Hyperlink" xfId="384" builtinId="8" hidden="1"/>
    <cellStyle name="Hyperlink" xfId="386" builtinId="8" hidden="1"/>
    <cellStyle name="Hyperlink" xfId="388" builtinId="8" hidden="1"/>
    <cellStyle name="Hyperlink" xfId="390" builtinId="8" hidden="1"/>
    <cellStyle name="Hyperlink" xfId="392" builtinId="8" hidden="1"/>
    <cellStyle name="Hyperlink" xfId="394" builtinId="8" hidden="1"/>
    <cellStyle name="Hyperlink" xfId="396" builtinId="8" hidden="1"/>
    <cellStyle name="Hyperlink" xfId="398" builtinId="8" hidden="1"/>
    <cellStyle name="Hyperlink" xfId="400" builtinId="8" hidden="1"/>
    <cellStyle name="Hyperlink" xfId="402" builtinId="8" hidden="1"/>
    <cellStyle name="Hyperlink" xfId="404" builtinId="8" hidden="1"/>
    <cellStyle name="Hyperlink" xfId="406" builtinId="8" hidden="1"/>
    <cellStyle name="Hyperlink" xfId="408" builtinId="8" hidden="1"/>
    <cellStyle name="Hyperlink" xfId="410" builtinId="8" hidden="1"/>
    <cellStyle name="Hyperlink" xfId="412" builtinId="8" hidden="1"/>
    <cellStyle name="Hyperlink" xfId="414" builtinId="8" hidden="1"/>
    <cellStyle name="Hyperlink" xfId="416" builtinId="8" hidden="1"/>
    <cellStyle name="Hyperlink" xfId="418" builtinId="8" hidden="1"/>
    <cellStyle name="Hyperlink" xfId="420" builtinId="8" hidden="1"/>
    <cellStyle name="Hyperlink" xfId="422" builtinId="8" hidden="1"/>
    <cellStyle name="Hyperlink" xfId="424" builtinId="8" hidden="1"/>
    <cellStyle name="Hyperlink" xfId="426" builtinId="8" hidden="1"/>
    <cellStyle name="Hyperlink" xfId="428" builtinId="8" hidden="1"/>
    <cellStyle name="Hyperlink" xfId="430" builtinId="8" hidden="1"/>
    <cellStyle name="Hyperlink" xfId="432" builtinId="8" hidden="1"/>
    <cellStyle name="Hyperlink" xfId="434" builtinId="8" hidden="1"/>
    <cellStyle name="Hyperlink" xfId="436" builtinId="8" hidden="1"/>
    <cellStyle name="Hyperlink" xfId="438" builtinId="8" hidden="1"/>
    <cellStyle name="Hyperlink" xfId="440" builtinId="8" hidden="1"/>
    <cellStyle name="Hyperlink" xfId="442" builtinId="8" hidden="1"/>
    <cellStyle name="Hyperlink" xfId="444" builtinId="8" hidden="1"/>
    <cellStyle name="Hyperlink" xfId="446" builtinId="8" hidden="1"/>
    <cellStyle name="Hyperlink" xfId="448" builtinId="8" hidden="1"/>
    <cellStyle name="Hyperlink" xfId="450" builtinId="8" hidden="1"/>
    <cellStyle name="Hyperlink" xfId="452" builtinId="8" hidden="1"/>
    <cellStyle name="Hyperlink" xfId="454" builtinId="8" hidden="1"/>
    <cellStyle name="Hyperlink" xfId="456" builtinId="8" hidden="1"/>
    <cellStyle name="Hyperlink" xfId="458" builtinId="8" hidden="1"/>
    <cellStyle name="Hyperlink" xfId="460" builtinId="8" hidden="1"/>
    <cellStyle name="Hyperlink" xfId="462" builtinId="8" hidden="1"/>
    <cellStyle name="Hyperlink" xfId="464" builtinId="8" hidden="1"/>
    <cellStyle name="Hyperlink" xfId="466" builtinId="8" hidden="1"/>
    <cellStyle name="Hyperlink" xfId="468" builtinId="8" hidden="1"/>
    <cellStyle name="Hyperlink" xfId="470" builtinId="8" hidden="1"/>
    <cellStyle name="Hyperlink" xfId="472" builtinId="8" hidden="1"/>
    <cellStyle name="Hyperlink" xfId="474" builtinId="8" hidden="1"/>
    <cellStyle name="Hyperlink" xfId="476" builtinId="8" hidden="1"/>
    <cellStyle name="Hyperlink" xfId="478" builtinId="8" hidden="1"/>
    <cellStyle name="Hyperlink" xfId="480" builtinId="8" hidden="1"/>
    <cellStyle name="Hyperlink" xfId="482" builtinId="8" hidden="1"/>
    <cellStyle name="Hyperlink" xfId="484" builtinId="8" hidden="1"/>
    <cellStyle name="Hyperlink" xfId="486" builtinId="8" hidden="1"/>
    <cellStyle name="Hyperlink" xfId="488" builtinId="8" hidden="1"/>
    <cellStyle name="Hyperlink" xfId="490" builtinId="8" hidden="1"/>
    <cellStyle name="Hyperlink" xfId="492" builtinId="8" hidden="1"/>
    <cellStyle name="Hyperlink" xfId="494" builtinId="8" hidden="1"/>
    <cellStyle name="Hyperlink" xfId="496" builtinId="8" hidden="1"/>
    <cellStyle name="Hyperlink" xfId="498" builtinId="8" hidden="1"/>
    <cellStyle name="Hyperlink" xfId="500" builtinId="8" hidden="1"/>
    <cellStyle name="Hyperlink" xfId="502" builtinId="8" hidden="1"/>
    <cellStyle name="Hyperlink" xfId="504" builtinId="8" hidden="1"/>
    <cellStyle name="Hyperlink" xfId="506" builtinId="8" hidden="1"/>
    <cellStyle name="Hyperlink" xfId="508" builtinId="8" hidden="1"/>
    <cellStyle name="Hyperlink" xfId="510" builtinId="8" hidden="1"/>
    <cellStyle name="Hyperlink" xfId="512" builtinId="8" hidden="1"/>
    <cellStyle name="Hyperlink" xfId="514" builtinId="8" hidden="1"/>
    <cellStyle name="Hyperlink" xfId="516" builtinId="8" hidden="1"/>
    <cellStyle name="Hyperlink" xfId="518" builtinId="8" hidden="1"/>
    <cellStyle name="Hyperlink" xfId="520" builtinId="8" hidden="1"/>
    <cellStyle name="Hyperlink" xfId="522" builtinId="8" hidden="1"/>
    <cellStyle name="Hyperlink" xfId="524" builtinId="8" hidden="1"/>
    <cellStyle name="Hyperlink" xfId="526" builtinId="8" hidden="1"/>
    <cellStyle name="Hyperlink" xfId="528" builtinId="8" hidden="1"/>
    <cellStyle name="Hyperlink" xfId="530" builtinId="8" hidden="1"/>
    <cellStyle name="Hyperlink" xfId="532" builtinId="8" hidden="1"/>
    <cellStyle name="Hyperlink" xfId="534" builtinId="8" hidden="1"/>
    <cellStyle name="Hyperlink" xfId="536" builtinId="8" hidden="1"/>
    <cellStyle name="Hyperlink" xfId="538" builtinId="8" hidden="1"/>
    <cellStyle name="Hyperlink" xfId="540" builtinId="8" hidden="1"/>
    <cellStyle name="Normal" xfId="0" builtinId="0"/>
  </cellStyles>
  <dxfs count="0"/>
  <tableStyles count="0" defaultTableStyle="TableStyleMedium2" defaultPivotStyle="PivotStyleLight16"/>
  <colors>
    <mruColors>
      <color rgb="FF008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theme" Target="theme/theme1.xml"/><Relationship Id="rId6" Type="http://schemas.openxmlformats.org/officeDocument/2006/relationships/styles" Target="styles.xml"/><Relationship Id="rId7" Type="http://schemas.openxmlformats.org/officeDocument/2006/relationships/sharedStrings" Target="sharedStrings.xml"/><Relationship Id="rId8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33618</xdr:colOff>
      <xdr:row>1</xdr:row>
      <xdr:rowOff>44823</xdr:rowOff>
    </xdr:from>
    <xdr:to>
      <xdr:col>19</xdr:col>
      <xdr:colOff>82477</xdr:colOff>
      <xdr:row>3</xdr:row>
      <xdr:rowOff>471621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60677" y="201705"/>
          <a:ext cx="2357270" cy="83021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1:GG311"/>
  <sheetViews>
    <sheetView tabSelected="1" workbookViewId="0">
      <selection activeCell="P16" sqref="P16"/>
    </sheetView>
  </sheetViews>
  <sheetFormatPr baseColWidth="10" defaultColWidth="8.83203125" defaultRowHeight="12.75" customHeight="1" x14ac:dyDescent="0.15"/>
  <cols>
    <col min="1" max="1" width="2.6640625" style="1" customWidth="1"/>
    <col min="2" max="2" width="1.5" style="1" customWidth="1"/>
    <col min="3" max="3" width="12.33203125" customWidth="1"/>
    <col min="4" max="4" width="10" customWidth="1"/>
    <col min="5" max="5" width="9.6640625" customWidth="1"/>
    <col min="6" max="6" width="8.33203125" customWidth="1"/>
    <col min="7" max="8" width="6.83203125" style="9" customWidth="1"/>
    <col min="9" max="9" width="10.1640625" customWidth="1"/>
    <col min="10" max="12" width="6.83203125" style="9" customWidth="1"/>
    <col min="13" max="13" width="6.83203125" customWidth="1"/>
    <col min="14" max="15" width="6.83203125" style="9" customWidth="1"/>
    <col min="16" max="16" width="6.83203125" customWidth="1"/>
    <col min="17" max="18" width="5.33203125" customWidth="1"/>
    <col min="19" max="19" width="10.5" customWidth="1"/>
    <col min="20" max="20" width="2" customWidth="1"/>
    <col min="21" max="21" width="10.6640625" customWidth="1"/>
    <col min="22" max="22" width="8" customWidth="1"/>
    <col min="23" max="23" width="9.33203125" customWidth="1"/>
    <col min="24" max="24" width="8.6640625" customWidth="1"/>
    <col min="25" max="25" width="7.83203125" customWidth="1"/>
    <col min="26" max="27" width="5.33203125" customWidth="1"/>
    <col min="28" max="28" width="8" customWidth="1"/>
    <col min="29" max="29" width="5.33203125" customWidth="1"/>
    <col min="30" max="30" width="10.6640625" style="6" customWidth="1"/>
    <col min="31" max="31" width="11" style="6" customWidth="1"/>
    <col min="32" max="45" width="8.6640625" style="6" customWidth="1"/>
    <col min="46" max="46" width="8.6640625" customWidth="1"/>
    <col min="47" max="47" width="7.5" customWidth="1"/>
    <col min="53" max="79" width="8.83203125" style="1"/>
  </cols>
  <sheetData>
    <row r="1" spans="1:189" ht="12" customHeight="1" thickBot="1" x14ac:dyDescent="0.2">
      <c r="B1" s="2"/>
      <c r="C1" s="3"/>
      <c r="D1" s="3"/>
      <c r="E1" s="4"/>
      <c r="F1" s="2"/>
      <c r="G1" s="8"/>
      <c r="H1" s="8"/>
      <c r="I1" s="2"/>
      <c r="J1" s="8"/>
      <c r="K1" s="8"/>
      <c r="L1" s="8"/>
      <c r="M1" s="2"/>
      <c r="N1" s="8"/>
      <c r="O1" s="8"/>
      <c r="P1" s="2"/>
      <c r="Q1" s="2"/>
      <c r="R1" s="2"/>
      <c r="S1" s="2"/>
      <c r="T1" s="2"/>
      <c r="U1" s="6"/>
      <c r="V1" s="11"/>
      <c r="W1" s="10"/>
      <c r="X1" s="10"/>
      <c r="Y1" s="10"/>
      <c r="Z1" s="10"/>
      <c r="AA1" s="10"/>
      <c r="AB1" s="10"/>
      <c r="AC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0"/>
      <c r="BO1" s="10"/>
      <c r="BP1" s="10"/>
      <c r="BQ1" s="10"/>
      <c r="BR1" s="10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</row>
    <row r="2" spans="1:189" ht="9" customHeight="1" x14ac:dyDescent="0.15">
      <c r="B2" s="90"/>
      <c r="C2" s="91"/>
      <c r="D2" s="91"/>
      <c r="E2" s="92"/>
      <c r="F2" s="93"/>
      <c r="G2" s="94"/>
      <c r="H2" s="94"/>
      <c r="I2" s="93"/>
      <c r="J2" s="94"/>
      <c r="K2" s="94"/>
      <c r="L2" s="94"/>
      <c r="M2" s="93"/>
      <c r="N2" s="94"/>
      <c r="O2" s="94"/>
      <c r="P2" s="93"/>
      <c r="Q2" s="93"/>
      <c r="R2" s="93"/>
      <c r="S2" s="93"/>
      <c r="T2" s="95"/>
      <c r="U2" s="6"/>
      <c r="V2" s="11"/>
      <c r="W2" s="10"/>
      <c r="X2" s="10"/>
      <c r="Y2" s="10"/>
      <c r="Z2" s="10"/>
      <c r="AA2" s="10"/>
      <c r="AB2" s="10"/>
      <c r="AC2" s="10"/>
      <c r="AT2" s="10"/>
      <c r="AU2" s="10"/>
      <c r="AV2" s="10"/>
      <c r="AW2" s="10"/>
      <c r="AX2" s="10"/>
      <c r="AY2" s="10"/>
      <c r="AZ2" s="10"/>
      <c r="BA2" s="10"/>
      <c r="BB2" s="10"/>
      <c r="BC2" s="10"/>
      <c r="BD2" s="10"/>
      <c r="BE2" s="10"/>
      <c r="BF2" s="10"/>
      <c r="BG2" s="10"/>
      <c r="BH2" s="10"/>
      <c r="BI2" s="10"/>
      <c r="BJ2" s="10"/>
      <c r="BK2" s="10"/>
      <c r="BL2" s="10"/>
      <c r="BM2" s="10"/>
      <c r="BN2" s="10"/>
      <c r="BO2" s="10"/>
      <c r="BP2" s="10"/>
      <c r="BQ2" s="10"/>
      <c r="BR2" s="10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</row>
    <row r="3" spans="1:189" ht="23.25" customHeight="1" x14ac:dyDescent="0.15">
      <c r="B3" s="96"/>
      <c r="C3" s="23"/>
      <c r="D3" s="23"/>
      <c r="E3" s="24"/>
      <c r="F3" s="19"/>
      <c r="G3" s="237" t="s">
        <v>138</v>
      </c>
      <c r="H3" s="237"/>
      <c r="I3" s="237"/>
      <c r="J3" s="237"/>
      <c r="K3" s="237"/>
      <c r="L3" s="237"/>
      <c r="M3" s="237"/>
      <c r="N3" s="237"/>
      <c r="O3" s="21"/>
      <c r="P3" s="19"/>
      <c r="Q3" s="19"/>
      <c r="R3" s="19"/>
      <c r="S3" s="19"/>
      <c r="T3" s="97"/>
      <c r="U3" s="6"/>
      <c r="V3" s="11"/>
      <c r="W3" s="10"/>
      <c r="X3" s="10"/>
      <c r="Y3" s="10"/>
      <c r="Z3" s="10"/>
      <c r="AA3" s="10"/>
      <c r="AB3" s="10"/>
      <c r="AC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10"/>
      <c r="BG3" s="10"/>
      <c r="BH3" s="10"/>
      <c r="BI3" s="10"/>
      <c r="BJ3" s="10"/>
      <c r="BK3" s="10"/>
      <c r="BL3" s="10"/>
      <c r="BM3" s="10"/>
      <c r="BN3" s="10"/>
      <c r="BO3" s="10"/>
      <c r="BP3" s="10"/>
      <c r="BQ3" s="10"/>
      <c r="BR3" s="10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</row>
    <row r="4" spans="1:189" ht="42" customHeight="1" x14ac:dyDescent="0.15">
      <c r="B4" s="96"/>
      <c r="C4" s="23"/>
      <c r="D4" s="23"/>
      <c r="E4" s="24"/>
      <c r="F4" s="19"/>
      <c r="G4" s="237"/>
      <c r="H4" s="237"/>
      <c r="I4" s="237"/>
      <c r="J4" s="237"/>
      <c r="K4" s="237"/>
      <c r="L4" s="237"/>
      <c r="M4" s="237"/>
      <c r="N4" s="237"/>
      <c r="O4" s="21"/>
      <c r="P4" s="19"/>
      <c r="Q4" s="19"/>
      <c r="R4" s="19"/>
      <c r="S4" s="19"/>
      <c r="T4" s="97"/>
      <c r="U4" s="6"/>
      <c r="V4" s="11"/>
      <c r="W4" s="10"/>
      <c r="X4" s="10"/>
      <c r="Y4" s="10"/>
      <c r="Z4" s="10"/>
      <c r="AA4" s="10"/>
      <c r="AB4" s="10"/>
      <c r="AC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0"/>
      <c r="BE4" s="10"/>
      <c r="BF4" s="10"/>
      <c r="BG4" s="10"/>
      <c r="BH4" s="10"/>
      <c r="BI4" s="10"/>
      <c r="BJ4" s="10"/>
      <c r="BK4" s="10"/>
      <c r="BL4" s="10"/>
      <c r="BM4" s="10"/>
      <c r="BN4" s="10"/>
      <c r="BO4" s="10"/>
      <c r="BP4" s="10"/>
      <c r="BQ4" s="10"/>
      <c r="BR4" s="10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</row>
    <row r="5" spans="1:189" ht="18.75" customHeight="1" thickBot="1" x14ac:dyDescent="0.2">
      <c r="B5" s="96"/>
      <c r="C5" s="242" t="s">
        <v>46</v>
      </c>
      <c r="D5" s="242"/>
      <c r="E5" s="242"/>
      <c r="F5" s="242"/>
      <c r="G5" s="21"/>
      <c r="H5" s="21"/>
      <c r="I5" s="19"/>
      <c r="J5" s="21"/>
      <c r="K5" s="21"/>
      <c r="L5" s="21"/>
      <c r="M5" s="19"/>
      <c r="N5" s="21"/>
      <c r="O5" s="21"/>
      <c r="P5" s="19"/>
      <c r="Q5" s="19"/>
      <c r="R5" s="19"/>
      <c r="S5" s="19"/>
      <c r="T5" s="97"/>
      <c r="U5" s="75"/>
      <c r="V5" s="76"/>
      <c r="W5" s="72"/>
      <c r="X5" s="72"/>
      <c r="Y5" s="72"/>
      <c r="Z5" s="72"/>
      <c r="AA5" s="72"/>
      <c r="AB5" s="72"/>
      <c r="AC5" s="72"/>
      <c r="AD5" s="73"/>
      <c r="AE5" s="73"/>
      <c r="AF5" s="73"/>
      <c r="AG5" s="73"/>
      <c r="AH5" s="73"/>
      <c r="AI5" s="73"/>
      <c r="AJ5" s="73"/>
      <c r="AK5" s="73"/>
      <c r="AL5" s="73"/>
      <c r="AM5" s="73"/>
      <c r="AN5" s="73"/>
      <c r="AO5" s="73"/>
      <c r="AP5" s="73"/>
      <c r="AQ5" s="73"/>
      <c r="AR5" s="73"/>
      <c r="AS5" s="73"/>
      <c r="AT5" s="72"/>
      <c r="AU5" s="72"/>
      <c r="AV5" s="72"/>
      <c r="AW5" s="72"/>
      <c r="AX5" s="72"/>
      <c r="AY5" s="72"/>
      <c r="AZ5" s="72"/>
      <c r="BA5" s="72"/>
      <c r="BB5" s="72"/>
      <c r="BC5" s="72"/>
      <c r="BD5" s="72"/>
      <c r="BE5" s="72"/>
      <c r="BF5" s="72"/>
      <c r="BG5" s="72"/>
      <c r="BH5" s="72"/>
      <c r="BI5" s="72"/>
      <c r="BJ5" s="77"/>
      <c r="BK5" s="10"/>
      <c r="BL5" s="10"/>
      <c r="BM5" s="10"/>
      <c r="BN5" s="10"/>
      <c r="BO5" s="10"/>
      <c r="BP5" s="10"/>
      <c r="BQ5" s="10"/>
      <c r="BR5" s="10"/>
    </row>
    <row r="6" spans="1:189" ht="47.25" customHeight="1" thickBot="1" x14ac:dyDescent="0.2">
      <c r="B6" s="96"/>
      <c r="C6" s="242"/>
      <c r="D6" s="242"/>
      <c r="E6" s="242"/>
      <c r="F6" s="242"/>
      <c r="G6" s="240" t="s">
        <v>137</v>
      </c>
      <c r="H6" s="240"/>
      <c r="I6" s="240"/>
      <c r="J6" s="240"/>
      <c r="K6" s="240"/>
      <c r="L6" s="240"/>
      <c r="M6" s="240"/>
      <c r="N6" s="240"/>
      <c r="O6" s="240"/>
      <c r="P6" s="241"/>
      <c r="Q6" s="19"/>
      <c r="R6" s="19"/>
      <c r="S6" s="19"/>
      <c r="T6" s="97"/>
      <c r="U6" s="75"/>
      <c r="V6" s="76"/>
      <c r="W6" s="72"/>
      <c r="X6" s="72"/>
      <c r="Y6" s="72"/>
      <c r="Z6" s="72"/>
      <c r="AA6" s="72"/>
      <c r="AB6" s="72"/>
      <c r="AC6" s="72"/>
      <c r="AD6" s="73"/>
      <c r="AE6" s="73"/>
      <c r="AF6" s="73"/>
      <c r="AG6" s="73"/>
      <c r="AH6" s="73"/>
      <c r="AI6" s="73"/>
      <c r="AJ6" s="73"/>
      <c r="AK6" s="73"/>
      <c r="AL6" s="73"/>
      <c r="AM6" s="73"/>
      <c r="AN6" s="73"/>
      <c r="AO6" s="73"/>
      <c r="AP6" s="73"/>
      <c r="AQ6" s="73"/>
      <c r="AR6" s="73"/>
      <c r="AS6" s="73"/>
      <c r="AT6" s="72"/>
      <c r="AU6" s="72"/>
      <c r="AV6" s="72"/>
      <c r="AW6" s="72"/>
      <c r="AX6" s="72"/>
      <c r="AY6" s="72"/>
      <c r="AZ6" s="72"/>
      <c r="BA6" s="72"/>
      <c r="BB6" s="72"/>
      <c r="BC6" s="72"/>
      <c r="BD6" s="72"/>
      <c r="BE6" s="72"/>
      <c r="BF6" s="72"/>
      <c r="BG6" s="72"/>
      <c r="BH6" s="72"/>
      <c r="BI6" s="72"/>
      <c r="BJ6" s="77"/>
      <c r="BK6" s="10"/>
      <c r="BL6" s="10"/>
      <c r="BM6" s="10"/>
      <c r="BN6" s="10"/>
      <c r="BO6" s="10"/>
      <c r="BP6" s="10"/>
      <c r="BQ6" s="10"/>
      <c r="BR6" s="10"/>
    </row>
    <row r="7" spans="1:189" ht="6" customHeight="1" x14ac:dyDescent="0.2">
      <c r="B7" s="96"/>
      <c r="C7" s="19"/>
      <c r="D7" s="19"/>
      <c r="E7" s="19"/>
      <c r="F7" s="23"/>
      <c r="G7" s="21"/>
      <c r="H7" s="128"/>
      <c r="I7" s="129"/>
      <c r="J7" s="128"/>
      <c r="K7" s="128"/>
      <c r="L7" s="128"/>
      <c r="M7" s="129"/>
      <c r="N7" s="128"/>
      <c r="O7" s="128"/>
      <c r="P7" s="19"/>
      <c r="Q7" s="19"/>
      <c r="R7" s="19"/>
      <c r="S7" s="19"/>
      <c r="T7" s="97"/>
      <c r="U7" s="75"/>
      <c r="V7" s="76"/>
      <c r="W7" s="72"/>
      <c r="X7" s="72"/>
      <c r="Y7" s="72"/>
      <c r="Z7" s="72"/>
      <c r="AA7" s="72"/>
      <c r="AB7" s="72"/>
      <c r="AC7" s="72"/>
      <c r="AD7" s="73"/>
      <c r="AE7" s="73"/>
      <c r="AF7" s="73"/>
      <c r="AG7" s="73"/>
      <c r="AH7" s="73"/>
      <c r="AI7" s="73"/>
      <c r="AJ7" s="73"/>
      <c r="AK7" s="73"/>
      <c r="AL7" s="73"/>
      <c r="AM7" s="73"/>
      <c r="AN7" s="73"/>
      <c r="AO7" s="73"/>
      <c r="AP7" s="73"/>
      <c r="AQ7" s="73"/>
      <c r="AR7" s="73"/>
      <c r="AS7" s="73"/>
      <c r="AT7" s="72"/>
      <c r="AU7" s="72"/>
      <c r="AV7" s="72"/>
      <c r="AW7" s="72"/>
      <c r="AX7" s="72"/>
      <c r="AY7" s="72"/>
      <c r="AZ7" s="72"/>
      <c r="BA7" s="72"/>
      <c r="BB7" s="72"/>
      <c r="BC7" s="72"/>
      <c r="BD7" s="72"/>
      <c r="BE7" s="72"/>
      <c r="BF7" s="72"/>
      <c r="BG7" s="72"/>
      <c r="BH7" s="72"/>
      <c r="BI7" s="72"/>
      <c r="BJ7" s="77"/>
      <c r="BK7" s="10"/>
      <c r="BL7" s="10"/>
      <c r="BM7" s="10"/>
      <c r="BN7" s="10"/>
      <c r="BO7" s="10"/>
      <c r="BP7" s="10"/>
      <c r="BQ7" s="10"/>
      <c r="BR7" s="10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</row>
    <row r="8" spans="1:189" ht="19.5" customHeight="1" x14ac:dyDescent="0.2">
      <c r="B8" s="96"/>
      <c r="C8" s="19"/>
      <c r="D8" s="19"/>
      <c r="E8" s="19"/>
      <c r="F8" s="23"/>
      <c r="G8" s="130" t="s">
        <v>22</v>
      </c>
      <c r="H8" s="20"/>
      <c r="I8" s="128"/>
      <c r="J8" s="129"/>
      <c r="K8" s="129"/>
      <c r="L8" s="131"/>
      <c r="M8" s="128"/>
      <c r="N8" s="132" t="str">
        <f>VLOOKUP(G6,Airspeeds,2,FALSE)</f>
        <v>50 to 120 MPH</v>
      </c>
      <c r="O8" s="132"/>
      <c r="P8" s="19"/>
      <c r="Q8" s="19"/>
      <c r="R8" s="19"/>
      <c r="S8" s="19"/>
      <c r="T8" s="97"/>
      <c r="U8" s="75"/>
      <c r="V8" s="76"/>
      <c r="W8" s="72"/>
      <c r="X8" s="72"/>
      <c r="Y8" s="72"/>
      <c r="Z8" s="72"/>
      <c r="AA8" s="72"/>
      <c r="AB8" s="72"/>
      <c r="AC8" s="72"/>
      <c r="AD8" s="73"/>
      <c r="AE8" s="73"/>
      <c r="AF8" s="73"/>
      <c r="AG8" s="73"/>
      <c r="AH8" s="73"/>
      <c r="AI8" s="73"/>
      <c r="AJ8" s="73"/>
      <c r="AK8" s="73"/>
      <c r="AL8" s="73"/>
      <c r="AM8" s="73"/>
      <c r="AN8" s="73"/>
      <c r="AO8" s="73"/>
      <c r="AP8" s="73"/>
      <c r="AQ8" s="73"/>
      <c r="AR8" s="73"/>
      <c r="AS8" s="73"/>
      <c r="AT8" s="72"/>
      <c r="AU8" s="72"/>
      <c r="AV8" s="72"/>
      <c r="AW8" s="72"/>
      <c r="AX8" s="72"/>
      <c r="AY8" s="72"/>
      <c r="AZ8" s="72"/>
      <c r="BA8" s="72"/>
      <c r="BB8" s="72"/>
      <c r="BC8" s="72"/>
      <c r="BD8" s="72"/>
      <c r="BE8" s="72"/>
      <c r="BF8" s="72"/>
      <c r="BG8" s="72"/>
      <c r="BH8" s="72"/>
      <c r="BI8" s="72"/>
      <c r="BJ8" s="77"/>
      <c r="BK8" s="10"/>
      <c r="BL8" s="10"/>
      <c r="BM8" s="10"/>
      <c r="BN8" s="10"/>
      <c r="BO8" s="10"/>
      <c r="BP8" s="10"/>
      <c r="BQ8" s="10"/>
      <c r="BR8" s="10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</row>
    <row r="9" spans="1:189" ht="19" customHeight="1" x14ac:dyDescent="0.15">
      <c r="A9" s="5"/>
      <c r="B9" s="96"/>
      <c r="C9" s="243" t="s">
        <v>134</v>
      </c>
      <c r="D9" s="243"/>
      <c r="E9" s="243"/>
      <c r="F9" s="243"/>
      <c r="G9" s="243"/>
      <c r="H9" s="243"/>
      <c r="I9" s="243"/>
      <c r="J9" s="243"/>
      <c r="K9" s="243"/>
      <c r="L9" s="243"/>
      <c r="M9" s="243"/>
      <c r="N9" s="243"/>
      <c r="O9" s="243"/>
      <c r="P9" s="243"/>
      <c r="Q9" s="243"/>
      <c r="R9" s="243"/>
      <c r="S9" s="243"/>
      <c r="T9" s="98"/>
      <c r="U9" s="75"/>
      <c r="V9" s="76"/>
      <c r="W9" s="72"/>
      <c r="X9" s="72"/>
      <c r="Y9" s="72"/>
      <c r="Z9" s="72"/>
      <c r="AA9" s="72"/>
      <c r="AB9" s="72"/>
      <c r="AC9" s="72"/>
      <c r="AD9" s="73"/>
      <c r="AE9" s="73"/>
      <c r="AF9" s="73"/>
      <c r="AG9" s="73"/>
      <c r="AH9" s="73"/>
      <c r="AI9" s="73"/>
      <c r="AJ9" s="73"/>
      <c r="AK9" s="73"/>
      <c r="AL9" s="73"/>
      <c r="AM9" s="73"/>
      <c r="AN9" s="73"/>
      <c r="AO9" s="73"/>
      <c r="AP9" s="73"/>
      <c r="AQ9" s="73"/>
      <c r="AR9" s="73"/>
      <c r="AS9" s="73"/>
      <c r="AT9" s="72"/>
      <c r="AU9" s="72"/>
      <c r="AV9" s="72"/>
      <c r="AW9" s="72"/>
      <c r="AX9" s="72"/>
      <c r="AY9" s="72"/>
      <c r="AZ9" s="72"/>
      <c r="BA9" s="72"/>
      <c r="BB9" s="72"/>
      <c r="BC9" s="72"/>
      <c r="BD9" s="72"/>
      <c r="BE9" s="72"/>
      <c r="BF9" s="72"/>
      <c r="BG9" s="72"/>
      <c r="BH9" s="72"/>
      <c r="BI9" s="72"/>
      <c r="BJ9" s="77"/>
      <c r="BK9" s="10"/>
      <c r="BL9" s="10"/>
      <c r="BM9" s="10"/>
      <c r="BN9" s="10"/>
      <c r="BO9" s="10"/>
      <c r="BP9" s="10"/>
      <c r="BQ9" s="10"/>
      <c r="BR9" s="10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</row>
    <row r="10" spans="1:189" ht="13.5" customHeight="1" thickBot="1" x14ac:dyDescent="0.2">
      <c r="A10" s="5" t="s">
        <v>1</v>
      </c>
      <c r="B10" s="96"/>
      <c r="C10" s="86"/>
      <c r="D10" s="86"/>
      <c r="E10" s="86"/>
      <c r="F10" s="86"/>
      <c r="G10" s="87"/>
      <c r="H10" s="87"/>
      <c r="I10" s="86"/>
      <c r="J10" s="89"/>
      <c r="K10" s="88" t="s">
        <v>114</v>
      </c>
      <c r="L10" s="87"/>
      <c r="M10" s="86"/>
      <c r="N10" s="87"/>
      <c r="O10" s="87"/>
      <c r="P10" s="86"/>
      <c r="Q10" s="86"/>
      <c r="R10" s="86"/>
      <c r="S10" s="86"/>
      <c r="T10" s="98"/>
      <c r="U10" s="75"/>
      <c r="V10" s="76"/>
      <c r="W10" s="72"/>
      <c r="X10" s="72"/>
      <c r="Y10" s="72"/>
      <c r="Z10" s="72"/>
      <c r="AA10" s="72"/>
      <c r="AB10" s="72"/>
      <c r="AC10" s="72"/>
      <c r="AD10" s="73"/>
      <c r="AE10" s="73"/>
      <c r="AF10" s="73"/>
      <c r="AG10" s="73"/>
      <c r="AH10" s="73"/>
      <c r="AI10" s="73"/>
      <c r="AJ10" s="73"/>
      <c r="AK10" s="73"/>
      <c r="AL10" s="73"/>
      <c r="AM10" s="73"/>
      <c r="AN10" s="73"/>
      <c r="AO10" s="73"/>
      <c r="AP10" s="73"/>
      <c r="AQ10" s="73"/>
      <c r="AR10" s="73"/>
      <c r="AS10" s="73"/>
      <c r="AT10" s="72"/>
      <c r="AU10" s="72"/>
      <c r="AV10" s="72"/>
      <c r="AW10" s="72"/>
      <c r="AX10" s="72"/>
      <c r="AY10" s="72"/>
      <c r="AZ10" s="72"/>
      <c r="BA10" s="72"/>
      <c r="BB10" s="72"/>
      <c r="BC10" s="72"/>
      <c r="BD10" s="72"/>
      <c r="BE10" s="72"/>
      <c r="BF10" s="72"/>
      <c r="BG10" s="72"/>
      <c r="BH10" s="72"/>
      <c r="BI10" s="72"/>
      <c r="BJ10" s="77"/>
      <c r="BK10" s="10"/>
      <c r="BL10" s="10"/>
      <c r="BM10" s="10"/>
      <c r="BN10" s="10"/>
      <c r="BO10" s="10"/>
      <c r="BP10" s="10"/>
      <c r="BQ10" s="10"/>
      <c r="BR10" s="10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</row>
    <row r="11" spans="1:189" ht="2.25" customHeight="1" thickBot="1" x14ac:dyDescent="0.2">
      <c r="A11" s="5"/>
      <c r="B11" s="96"/>
      <c r="C11" s="103"/>
      <c r="D11" s="113"/>
      <c r="E11" s="104"/>
      <c r="F11" s="104"/>
      <c r="G11" s="105"/>
      <c r="H11" s="105"/>
      <c r="I11" s="104"/>
      <c r="J11" s="105"/>
      <c r="K11" s="105"/>
      <c r="L11" s="105"/>
      <c r="M11" s="104"/>
      <c r="N11" s="105"/>
      <c r="O11" s="105"/>
      <c r="P11" s="104"/>
      <c r="Q11" s="104"/>
      <c r="R11" s="104"/>
      <c r="S11" s="106"/>
      <c r="T11" s="97"/>
      <c r="U11" s="75"/>
      <c r="V11" s="76"/>
      <c r="W11" s="72"/>
      <c r="X11" s="72"/>
      <c r="Y11" s="72"/>
      <c r="Z11" s="72"/>
      <c r="AA11" s="72"/>
      <c r="AB11" s="72"/>
      <c r="AC11" s="72"/>
      <c r="AD11" s="78"/>
      <c r="AE11" s="79"/>
      <c r="AF11" s="73"/>
      <c r="AG11" s="73"/>
      <c r="AH11" s="73"/>
      <c r="AI11" s="73"/>
      <c r="AJ11" s="73"/>
      <c r="AK11" s="73"/>
      <c r="AL11" s="73"/>
      <c r="AM11" s="73"/>
      <c r="AN11" s="73"/>
      <c r="AO11" s="73"/>
      <c r="AP11" s="73"/>
      <c r="AQ11" s="73"/>
      <c r="AR11" s="73"/>
      <c r="AS11" s="73"/>
      <c r="AT11" s="72"/>
      <c r="AU11" s="72"/>
      <c r="AV11" s="72"/>
      <c r="AW11" s="72"/>
      <c r="AX11" s="72"/>
      <c r="AY11" s="72"/>
      <c r="AZ11" s="72"/>
      <c r="BA11" s="72"/>
      <c r="BB11" s="72"/>
      <c r="BC11" s="72"/>
      <c r="BD11" s="72"/>
      <c r="BE11" s="72"/>
      <c r="BF11" s="72"/>
      <c r="BG11" s="72"/>
      <c r="BH11" s="72"/>
      <c r="BI11" s="72"/>
      <c r="BJ11" s="77"/>
      <c r="BK11" s="10"/>
      <c r="BL11" s="10"/>
      <c r="BM11" s="10"/>
      <c r="BN11" s="10"/>
      <c r="BO11" s="10"/>
      <c r="BP11" s="10"/>
      <c r="BQ11" s="10"/>
      <c r="BR11" s="10"/>
    </row>
    <row r="12" spans="1:189" ht="12.75" customHeight="1" x14ac:dyDescent="0.2">
      <c r="A12" s="5"/>
      <c r="B12" s="96"/>
      <c r="C12" s="228" t="s">
        <v>47</v>
      </c>
      <c r="D12" s="229"/>
      <c r="E12" s="229"/>
      <c r="F12" s="229"/>
      <c r="G12" s="229"/>
      <c r="H12" s="229"/>
      <c r="I12" s="229"/>
      <c r="J12" s="229"/>
      <c r="K12" s="229"/>
      <c r="L12" s="229"/>
      <c r="M12" s="229"/>
      <c r="N12" s="229"/>
      <c r="O12" s="229"/>
      <c r="P12" s="229"/>
      <c r="Q12" s="229"/>
      <c r="R12" s="229"/>
      <c r="S12" s="230"/>
      <c r="T12" s="97"/>
      <c r="U12" s="75"/>
      <c r="V12" s="76"/>
      <c r="W12" s="72"/>
      <c r="X12" s="72"/>
      <c r="Y12" s="72"/>
      <c r="Z12" s="72"/>
      <c r="AA12" s="72"/>
      <c r="AB12" s="72"/>
      <c r="AC12" s="72"/>
      <c r="AD12" s="78"/>
      <c r="AE12" s="79"/>
      <c r="AF12" s="73"/>
      <c r="AG12" s="73"/>
      <c r="AH12" s="73"/>
      <c r="AI12" s="73"/>
      <c r="AJ12" s="73"/>
      <c r="AK12" s="73"/>
      <c r="AL12" s="80"/>
      <c r="AM12" s="73"/>
      <c r="AN12" s="73"/>
      <c r="AO12" s="73"/>
      <c r="AP12" s="73"/>
      <c r="AQ12" s="73"/>
      <c r="AR12" s="73"/>
      <c r="AS12" s="73"/>
      <c r="AT12" s="72"/>
      <c r="AU12" s="72"/>
      <c r="AV12" s="72"/>
      <c r="AW12" s="72"/>
      <c r="AX12" s="72"/>
      <c r="AY12" s="72"/>
      <c r="AZ12" s="72"/>
      <c r="BA12" s="72"/>
      <c r="BB12" s="72"/>
      <c r="BC12" s="72"/>
      <c r="BD12" s="72"/>
      <c r="BE12" s="72"/>
      <c r="BF12" s="72"/>
      <c r="BG12" s="72"/>
      <c r="BH12" s="72"/>
      <c r="BI12" s="72"/>
      <c r="BJ12" s="77"/>
      <c r="BK12" s="10"/>
      <c r="BL12" s="10"/>
      <c r="BM12" s="10"/>
      <c r="BN12" s="10"/>
      <c r="BO12" s="10"/>
      <c r="BP12" s="10"/>
      <c r="BQ12" s="10"/>
      <c r="BR12" s="10"/>
    </row>
    <row r="13" spans="1:189" ht="2.25" customHeight="1" x14ac:dyDescent="0.15">
      <c r="A13" s="5"/>
      <c r="B13" s="96"/>
      <c r="C13" s="107"/>
      <c r="D13" s="25"/>
      <c r="E13" s="25"/>
      <c r="F13" s="15"/>
      <c r="G13" s="27"/>
      <c r="H13" s="27"/>
      <c r="I13" s="15"/>
      <c r="J13" s="27"/>
      <c r="K13" s="27"/>
      <c r="L13" s="27"/>
      <c r="M13" s="15"/>
      <c r="N13" s="27"/>
      <c r="O13" s="27"/>
      <c r="P13" s="15"/>
      <c r="Q13" s="28"/>
      <c r="R13" s="25"/>
      <c r="S13" s="108"/>
      <c r="T13" s="97"/>
      <c r="U13" s="75"/>
      <c r="V13" s="76"/>
      <c r="W13" s="72"/>
      <c r="X13" s="72"/>
      <c r="Y13" s="72"/>
      <c r="Z13" s="72"/>
      <c r="AA13" s="72"/>
      <c r="AB13" s="72"/>
      <c r="AC13" s="72"/>
      <c r="AD13" s="73"/>
      <c r="AE13" s="73"/>
      <c r="AF13" s="73"/>
      <c r="AG13" s="73"/>
      <c r="AH13" s="73"/>
      <c r="AI13" s="73"/>
      <c r="AJ13" s="73"/>
      <c r="AK13" s="73"/>
      <c r="AL13" s="73"/>
      <c r="AM13" s="73"/>
      <c r="AN13" s="73"/>
      <c r="AO13" s="73"/>
      <c r="AP13" s="73"/>
      <c r="AQ13" s="73"/>
      <c r="AR13" s="73"/>
      <c r="AS13" s="73"/>
      <c r="AT13" s="72"/>
      <c r="AU13" s="72"/>
      <c r="AV13" s="72"/>
      <c r="AW13" s="72"/>
      <c r="AX13" s="72"/>
      <c r="AY13" s="72"/>
      <c r="AZ13" s="72"/>
      <c r="BA13" s="72"/>
      <c r="BB13" s="72"/>
      <c r="BC13" s="72"/>
      <c r="BD13" s="72"/>
      <c r="BE13" s="72"/>
      <c r="BF13" s="72"/>
      <c r="BG13" s="72"/>
      <c r="BH13" s="72"/>
      <c r="BI13" s="72"/>
      <c r="BJ13" s="77"/>
      <c r="BK13" s="10"/>
      <c r="BL13" s="10"/>
      <c r="BM13" s="10"/>
      <c r="BN13" s="10"/>
      <c r="BO13" s="10"/>
      <c r="BP13" s="10"/>
      <c r="BQ13" s="10"/>
      <c r="BR13" s="10"/>
    </row>
    <row r="14" spans="1:189" ht="13.5" customHeight="1" x14ac:dyDescent="0.2">
      <c r="A14" s="5"/>
      <c r="B14" s="96"/>
      <c r="C14" s="238" t="s">
        <v>48</v>
      </c>
      <c r="D14" s="239"/>
      <c r="E14" s="110"/>
      <c r="F14" s="114" t="s">
        <v>32</v>
      </c>
      <c r="G14" s="115"/>
      <c r="H14" s="115"/>
      <c r="I14" s="114" t="str">
        <f>VLOOKUP(G6,Angle,2,FALSE)</f>
        <v>Nozzle Body Angle</v>
      </c>
      <c r="J14" s="115"/>
      <c r="K14" s="115"/>
      <c r="L14" s="115"/>
      <c r="M14" s="114" t="s">
        <v>35</v>
      </c>
      <c r="N14" s="115"/>
      <c r="O14" s="115"/>
      <c r="P14" s="114" t="s">
        <v>34</v>
      </c>
      <c r="Q14" s="116"/>
      <c r="R14" s="25"/>
      <c r="S14" s="108"/>
      <c r="T14" s="97"/>
      <c r="U14" s="75"/>
      <c r="V14" s="76"/>
      <c r="W14" s="72"/>
      <c r="X14" s="72"/>
      <c r="Y14" s="72"/>
      <c r="Z14" s="72"/>
      <c r="AA14" s="72"/>
      <c r="AB14" s="72"/>
      <c r="AC14" s="72"/>
      <c r="AD14" s="81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2"/>
      <c r="AU14" s="72"/>
      <c r="AV14" s="72"/>
      <c r="AW14" s="72"/>
      <c r="AX14" s="72"/>
      <c r="AY14" s="72"/>
      <c r="AZ14" s="72"/>
      <c r="BA14" s="72"/>
      <c r="BB14" s="72"/>
      <c r="BC14" s="72"/>
      <c r="BD14" s="72"/>
      <c r="BE14" s="72"/>
      <c r="BF14" s="72"/>
      <c r="BG14" s="72"/>
      <c r="BH14" s="72"/>
      <c r="BI14" s="72"/>
      <c r="BJ14" s="77"/>
      <c r="BK14" s="10"/>
      <c r="BL14" s="10"/>
      <c r="BM14" s="10"/>
      <c r="BN14" s="10"/>
      <c r="BO14" s="10"/>
      <c r="BP14" s="10"/>
      <c r="BQ14" s="10"/>
      <c r="BR14" s="10"/>
    </row>
    <row r="15" spans="1:189" ht="17.25" customHeight="1" thickBot="1" x14ac:dyDescent="0.25">
      <c r="A15" s="5"/>
      <c r="B15" s="96"/>
      <c r="C15" s="238"/>
      <c r="D15" s="239"/>
      <c r="E15" s="110"/>
      <c r="F15" s="116" t="str">
        <f>VLOOKUP(G6,Orifice,2,FALSE)</f>
        <v>4 to 20</v>
      </c>
      <c r="G15" s="115"/>
      <c r="H15" s="115"/>
      <c r="I15" s="116" t="str">
        <f>VLOOKUP(G6,Angle,16,FALSE)</f>
        <v>0 to 45</v>
      </c>
      <c r="J15" s="115"/>
      <c r="K15" s="115"/>
      <c r="L15" s="115"/>
      <c r="M15" s="116" t="str">
        <f>VLOOKUP(G6,Press,16,FALSE)</f>
        <v>30 to 60 psi</v>
      </c>
      <c r="N15" s="115"/>
      <c r="O15" s="115"/>
      <c r="P15" s="116" t="str">
        <f>VLOOKUP(G6,Airspeeds,2,FALSE)</f>
        <v>50 to 120 MPH</v>
      </c>
      <c r="Q15" s="116"/>
      <c r="R15" s="25"/>
      <c r="S15" s="108"/>
      <c r="T15" s="97"/>
      <c r="U15" s="75"/>
      <c r="V15" s="76"/>
      <c r="W15" s="72"/>
      <c r="X15" s="72"/>
      <c r="Y15" s="72"/>
      <c r="Z15" s="72"/>
      <c r="AA15" s="72"/>
      <c r="AB15" s="72"/>
      <c r="AC15" s="72"/>
      <c r="AD15" s="81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2"/>
      <c r="AU15" s="72"/>
      <c r="AV15" s="72"/>
      <c r="AW15" s="72"/>
      <c r="AX15" s="72"/>
      <c r="AY15" s="72"/>
      <c r="AZ15" s="72"/>
      <c r="BA15" s="72"/>
      <c r="BB15" s="72"/>
      <c r="BC15" s="72"/>
      <c r="BD15" s="72"/>
      <c r="BE15" s="72"/>
      <c r="BF15" s="72"/>
      <c r="BG15" s="72"/>
      <c r="BH15" s="72"/>
      <c r="BI15" s="72"/>
      <c r="BJ15" s="77"/>
      <c r="BK15" s="10"/>
      <c r="BL15" s="10"/>
      <c r="BM15" s="10"/>
      <c r="BN15" s="10"/>
      <c r="BO15" s="10"/>
      <c r="BP15" s="10"/>
      <c r="BQ15" s="10"/>
      <c r="BR15" s="10"/>
    </row>
    <row r="16" spans="1:189" ht="18" customHeight="1" thickBot="1" x14ac:dyDescent="0.25">
      <c r="A16" s="5"/>
      <c r="B16" s="96"/>
      <c r="C16" s="109"/>
      <c r="D16" s="110"/>
      <c r="E16" s="111"/>
      <c r="F16" s="117">
        <v>15</v>
      </c>
      <c r="G16" s="118"/>
      <c r="H16" s="118"/>
      <c r="I16" s="192">
        <v>0</v>
      </c>
      <c r="J16" s="118" t="s">
        <v>1</v>
      </c>
      <c r="K16" s="118"/>
      <c r="L16" s="118"/>
      <c r="M16" s="117">
        <v>30</v>
      </c>
      <c r="N16" s="118"/>
      <c r="O16" s="118"/>
      <c r="P16" s="117">
        <v>120</v>
      </c>
      <c r="Q16" s="119"/>
      <c r="R16" s="25"/>
      <c r="S16" s="108"/>
      <c r="T16" s="97"/>
      <c r="U16" s="82"/>
      <c r="V16" s="83"/>
      <c r="W16" s="83"/>
      <c r="X16" s="72"/>
      <c r="Y16" s="72"/>
      <c r="Z16" s="72"/>
      <c r="AA16" s="72"/>
      <c r="AB16" s="72"/>
      <c r="AC16" s="72"/>
      <c r="AD16" s="81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2"/>
      <c r="AU16" s="72"/>
      <c r="AV16" s="72"/>
      <c r="AW16" s="72"/>
      <c r="AX16" s="72"/>
      <c r="AY16" s="72"/>
      <c r="AZ16" s="72"/>
      <c r="BA16" s="72"/>
      <c r="BB16" s="72"/>
      <c r="BC16" s="72"/>
      <c r="BD16" s="72"/>
      <c r="BE16" s="72"/>
      <c r="BF16" s="72"/>
      <c r="BG16" s="72"/>
      <c r="BH16" s="72"/>
      <c r="BI16" s="72"/>
      <c r="BJ16" s="77"/>
      <c r="BK16" s="10"/>
      <c r="BL16" s="10"/>
      <c r="BM16" s="10"/>
      <c r="BN16" s="10"/>
      <c r="BO16" s="10"/>
      <c r="BP16" s="10"/>
      <c r="BQ16" s="10"/>
      <c r="BR16" s="10"/>
    </row>
    <row r="17" spans="1:189" ht="7.5" customHeight="1" thickBot="1" x14ac:dyDescent="0.25">
      <c r="A17" s="5"/>
      <c r="B17" s="96"/>
      <c r="C17" s="109"/>
      <c r="D17" s="110"/>
      <c r="E17" s="110"/>
      <c r="F17" s="110"/>
      <c r="G17" s="124"/>
      <c r="H17" s="124"/>
      <c r="I17" s="125"/>
      <c r="J17" s="124"/>
      <c r="K17" s="124"/>
      <c r="L17" s="124"/>
      <c r="M17" s="125"/>
      <c r="N17" s="124"/>
      <c r="O17" s="112"/>
      <c r="P17" s="110"/>
      <c r="Q17" s="110"/>
      <c r="R17" s="25"/>
      <c r="S17" s="108"/>
      <c r="T17" s="97"/>
      <c r="U17" s="75"/>
      <c r="V17" s="83"/>
      <c r="W17" s="83"/>
      <c r="X17" s="72"/>
      <c r="Y17" s="72"/>
      <c r="Z17" s="72"/>
      <c r="AA17" s="72"/>
      <c r="AB17" s="72"/>
      <c r="AC17" s="72"/>
      <c r="AD17" s="29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2"/>
      <c r="AU17" s="72"/>
      <c r="AV17" s="72"/>
      <c r="AW17" s="72"/>
      <c r="AX17" s="72"/>
      <c r="AY17" s="72"/>
      <c r="AZ17" s="72"/>
      <c r="BA17" s="72"/>
      <c r="BB17" s="72"/>
      <c r="BC17" s="72"/>
      <c r="BD17" s="72"/>
      <c r="BE17" s="72"/>
      <c r="BF17" s="72"/>
      <c r="BG17" s="72"/>
      <c r="BH17" s="72"/>
      <c r="BI17" s="72"/>
      <c r="BJ17" s="77"/>
      <c r="BK17" s="10"/>
      <c r="BL17" s="10"/>
      <c r="BM17" s="10"/>
      <c r="BN17" s="10"/>
      <c r="BO17" s="10"/>
      <c r="BP17" s="10"/>
      <c r="BQ17" s="10"/>
      <c r="BR17" s="10"/>
    </row>
    <row r="18" spans="1:189" ht="14.25" customHeight="1" x14ac:dyDescent="0.15">
      <c r="A18" s="5"/>
      <c r="B18" s="96"/>
      <c r="C18" s="30"/>
      <c r="D18" s="31"/>
      <c r="E18" s="31"/>
      <c r="F18" s="41" t="s">
        <v>7</v>
      </c>
      <c r="G18" s="39"/>
      <c r="H18" s="39"/>
      <c r="I18" s="40"/>
      <c r="J18" s="39"/>
      <c r="K18" s="39"/>
      <c r="L18" s="39"/>
      <c r="M18" s="40"/>
      <c r="N18" s="39"/>
      <c r="O18" s="32"/>
      <c r="P18" s="31"/>
      <c r="Q18" s="31"/>
      <c r="R18" s="31"/>
      <c r="S18" s="33"/>
      <c r="T18" s="97"/>
      <c r="U18" s="75"/>
      <c r="V18" s="72"/>
      <c r="W18" s="83"/>
      <c r="X18" s="72"/>
      <c r="Y18" s="72"/>
      <c r="Z18" s="72"/>
      <c r="AA18" s="72"/>
      <c r="AB18" s="72"/>
      <c r="AC18" s="72"/>
      <c r="AD18" s="29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2"/>
      <c r="AU18" s="72"/>
      <c r="AV18" s="72"/>
      <c r="AW18" s="72"/>
      <c r="AX18" s="72"/>
      <c r="AY18" s="72"/>
      <c r="AZ18" s="72"/>
      <c r="BA18" s="72"/>
      <c r="BB18" s="72"/>
      <c r="BC18" s="72"/>
      <c r="BD18" s="72"/>
      <c r="BE18" s="72"/>
      <c r="BF18" s="72"/>
      <c r="BG18" s="72"/>
      <c r="BH18" s="72"/>
      <c r="BI18" s="72"/>
      <c r="BJ18" s="77"/>
      <c r="BK18" s="10"/>
      <c r="BL18" s="10"/>
      <c r="BM18" s="10"/>
      <c r="BN18" s="10"/>
      <c r="BO18" s="10"/>
      <c r="BP18" s="10"/>
      <c r="BQ18" s="10"/>
      <c r="BR18" s="10"/>
    </row>
    <row r="19" spans="1:189" s="156" customFormat="1" ht="28.5" customHeight="1" x14ac:dyDescent="0.15">
      <c r="A19" s="145"/>
      <c r="B19" s="146"/>
      <c r="C19" s="147"/>
      <c r="D19" s="157" t="s">
        <v>108</v>
      </c>
      <c r="E19" s="158">
        <f>'Model Parameters'!K12</f>
        <v>262.87499476809057</v>
      </c>
      <c r="F19" s="157" t="s">
        <v>2</v>
      </c>
      <c r="G19" s="226" t="s">
        <v>14</v>
      </c>
      <c r="H19" s="226"/>
      <c r="I19" s="226"/>
      <c r="J19" s="226"/>
      <c r="K19" s="226"/>
      <c r="L19" s="226"/>
      <c r="M19" s="226"/>
      <c r="N19" s="226"/>
      <c r="O19" s="226"/>
      <c r="P19" s="226"/>
      <c r="Q19" s="226"/>
      <c r="R19" s="226"/>
      <c r="S19" s="227"/>
      <c r="T19" s="148"/>
      <c r="U19" s="149"/>
      <c r="V19" s="149"/>
      <c r="W19" s="150"/>
      <c r="X19" s="151"/>
      <c r="Y19" s="151"/>
      <c r="Z19" s="151"/>
      <c r="AA19" s="151"/>
      <c r="AB19" s="151"/>
      <c r="AC19" s="151"/>
      <c r="AD19" s="152"/>
      <c r="AE19" s="152"/>
      <c r="AF19" s="152"/>
      <c r="AG19" s="152"/>
      <c r="AH19" s="152"/>
      <c r="AI19" s="152"/>
      <c r="AJ19" s="152"/>
      <c r="AK19" s="152"/>
      <c r="AL19" s="152"/>
      <c r="AM19" s="152"/>
      <c r="AN19" s="152"/>
      <c r="AO19" s="152"/>
      <c r="AP19" s="152"/>
      <c r="AQ19" s="152"/>
      <c r="AR19" s="152"/>
      <c r="AS19" s="152"/>
      <c r="AT19" s="151"/>
      <c r="AU19" s="151"/>
      <c r="AV19" s="151"/>
      <c r="AW19" s="151"/>
      <c r="AX19" s="151"/>
      <c r="AY19" s="151"/>
      <c r="AZ19" s="151"/>
      <c r="BA19" s="151"/>
      <c r="BB19" s="151"/>
      <c r="BC19" s="151"/>
      <c r="BD19" s="151"/>
      <c r="BE19" s="151"/>
      <c r="BF19" s="151"/>
      <c r="BG19" s="151"/>
      <c r="BH19" s="151"/>
      <c r="BI19" s="151"/>
      <c r="BJ19" s="153"/>
      <c r="BK19" s="154"/>
      <c r="BL19" s="154"/>
      <c r="BM19" s="154"/>
      <c r="BN19" s="154"/>
      <c r="BO19" s="154"/>
      <c r="BP19" s="154"/>
      <c r="BQ19" s="154"/>
      <c r="BR19" s="154"/>
      <c r="BS19" s="155"/>
      <c r="BT19" s="155"/>
      <c r="BU19" s="155"/>
      <c r="BV19" s="155"/>
      <c r="BW19" s="155"/>
      <c r="BX19" s="155"/>
      <c r="BY19" s="155"/>
      <c r="BZ19" s="155"/>
      <c r="CA19" s="155"/>
    </row>
    <row r="20" spans="1:189" s="156" customFormat="1" ht="28.5" customHeight="1" x14ac:dyDescent="0.15">
      <c r="A20" s="145"/>
      <c r="B20" s="146"/>
      <c r="C20" s="147"/>
      <c r="D20" s="157" t="s">
        <v>109</v>
      </c>
      <c r="E20" s="159">
        <f>'Model Parameters'!K13</f>
        <v>582.58268121356252</v>
      </c>
      <c r="F20" s="157" t="s">
        <v>2</v>
      </c>
      <c r="G20" s="224" t="s">
        <v>106</v>
      </c>
      <c r="H20" s="224"/>
      <c r="I20" s="224"/>
      <c r="J20" s="224"/>
      <c r="K20" s="224"/>
      <c r="L20" s="224"/>
      <c r="M20" s="224"/>
      <c r="N20" s="224"/>
      <c r="O20" s="224"/>
      <c r="P20" s="224"/>
      <c r="Q20" s="224"/>
      <c r="R20" s="224"/>
      <c r="S20" s="225"/>
      <c r="T20" s="148"/>
      <c r="U20" s="149"/>
      <c r="V20" s="149"/>
      <c r="W20" s="150"/>
      <c r="X20" s="151"/>
      <c r="Y20" s="151"/>
      <c r="Z20" s="151"/>
      <c r="AA20" s="151"/>
      <c r="AB20" s="151"/>
      <c r="AC20" s="151"/>
      <c r="AD20" s="152"/>
      <c r="AE20" s="152"/>
      <c r="AF20" s="152"/>
      <c r="AG20" s="152"/>
      <c r="AH20" s="152"/>
      <c r="AI20" s="152"/>
      <c r="AJ20" s="152"/>
      <c r="AK20" s="152"/>
      <c r="AL20" s="152"/>
      <c r="AM20" s="152"/>
      <c r="AN20" s="152"/>
      <c r="AO20" s="152"/>
      <c r="AP20" s="152"/>
      <c r="AQ20" s="152"/>
      <c r="AR20" s="152"/>
      <c r="AS20" s="152"/>
      <c r="AT20" s="151"/>
      <c r="AU20" s="151"/>
      <c r="AV20" s="151"/>
      <c r="AW20" s="151"/>
      <c r="AX20" s="151"/>
      <c r="AY20" s="151"/>
      <c r="AZ20" s="151"/>
      <c r="BA20" s="151"/>
      <c r="BB20" s="151"/>
      <c r="BC20" s="151"/>
      <c r="BD20" s="151"/>
      <c r="BE20" s="151"/>
      <c r="BF20" s="151"/>
      <c r="BG20" s="151"/>
      <c r="BH20" s="151"/>
      <c r="BI20" s="151"/>
      <c r="BJ20" s="153"/>
      <c r="BK20" s="154"/>
      <c r="BL20" s="154"/>
      <c r="BM20" s="154"/>
      <c r="BN20" s="154"/>
      <c r="BO20" s="154"/>
      <c r="BP20" s="154"/>
      <c r="BQ20" s="154"/>
      <c r="BR20" s="154"/>
      <c r="BS20" s="155"/>
      <c r="BT20" s="155"/>
      <c r="BU20" s="155"/>
      <c r="BV20" s="155"/>
      <c r="BW20" s="155"/>
      <c r="BX20" s="155"/>
      <c r="BY20" s="155"/>
      <c r="BZ20" s="155"/>
      <c r="CA20" s="155"/>
    </row>
    <row r="21" spans="1:189" s="156" customFormat="1" ht="28.5" customHeight="1" x14ac:dyDescent="0.15">
      <c r="A21" s="155"/>
      <c r="B21" s="146"/>
      <c r="C21" s="147"/>
      <c r="D21" s="157" t="s">
        <v>110</v>
      </c>
      <c r="E21" s="159">
        <f>'Model Parameters'!J14</f>
        <v>1030.062298180756</v>
      </c>
      <c r="F21" s="157" t="s">
        <v>2</v>
      </c>
      <c r="G21" s="226" t="s">
        <v>17</v>
      </c>
      <c r="H21" s="226"/>
      <c r="I21" s="226"/>
      <c r="J21" s="226"/>
      <c r="K21" s="226"/>
      <c r="L21" s="226"/>
      <c r="M21" s="226"/>
      <c r="N21" s="226"/>
      <c r="O21" s="226"/>
      <c r="P21" s="226"/>
      <c r="Q21" s="226"/>
      <c r="R21" s="226"/>
      <c r="S21" s="227"/>
      <c r="T21" s="148"/>
      <c r="U21" s="149"/>
      <c r="V21" s="149"/>
      <c r="W21" s="150"/>
      <c r="X21" s="151"/>
      <c r="Y21" s="151"/>
      <c r="Z21" s="151"/>
      <c r="AA21" s="151"/>
      <c r="AB21" s="151"/>
      <c r="AC21" s="151"/>
      <c r="AD21" s="151"/>
      <c r="AE21" s="151"/>
      <c r="AF21" s="151"/>
      <c r="AG21" s="151"/>
      <c r="AH21" s="151"/>
      <c r="AI21" s="151"/>
      <c r="AJ21" s="151"/>
      <c r="AK21" s="151"/>
      <c r="AL21" s="152"/>
      <c r="AM21" s="152"/>
      <c r="AN21" s="152"/>
      <c r="AO21" s="152"/>
      <c r="AP21" s="152"/>
      <c r="AQ21" s="152"/>
      <c r="AR21" s="152"/>
      <c r="AS21" s="152"/>
      <c r="AT21" s="151"/>
      <c r="AU21" s="151"/>
      <c r="AV21" s="151"/>
      <c r="AW21" s="151"/>
      <c r="AX21" s="151"/>
      <c r="AY21" s="151"/>
      <c r="AZ21" s="151"/>
      <c r="BA21" s="151"/>
      <c r="BB21" s="151"/>
      <c r="BC21" s="151"/>
      <c r="BD21" s="151"/>
      <c r="BE21" s="151"/>
      <c r="BF21" s="151"/>
      <c r="BG21" s="151"/>
      <c r="BH21" s="151"/>
      <c r="BI21" s="151"/>
      <c r="BJ21" s="153"/>
      <c r="BK21" s="154"/>
      <c r="BL21" s="154"/>
      <c r="BM21" s="154"/>
      <c r="BN21" s="154"/>
      <c r="BO21" s="154"/>
      <c r="BP21" s="154"/>
      <c r="BQ21" s="154"/>
      <c r="BR21" s="154"/>
      <c r="BS21" s="155"/>
      <c r="BT21" s="155"/>
      <c r="BU21" s="155"/>
      <c r="BV21" s="155"/>
      <c r="BW21" s="155"/>
      <c r="BX21" s="155"/>
      <c r="BY21" s="155"/>
      <c r="BZ21" s="155"/>
      <c r="CA21" s="155"/>
    </row>
    <row r="22" spans="1:189" ht="15" customHeight="1" x14ac:dyDescent="0.15">
      <c r="B22" s="96"/>
      <c r="C22" s="107"/>
      <c r="D22" s="120" t="s">
        <v>3</v>
      </c>
      <c r="E22" s="126">
        <f>(E21-E19)/E20</f>
        <v>1.3168728287881093</v>
      </c>
      <c r="F22" s="121"/>
      <c r="G22" s="34" t="s">
        <v>4</v>
      </c>
      <c r="H22" s="35"/>
      <c r="I22" s="36"/>
      <c r="J22" s="35"/>
      <c r="K22" s="35"/>
      <c r="L22" s="35"/>
      <c r="M22" s="36"/>
      <c r="N22" s="35"/>
      <c r="O22" s="35"/>
      <c r="P22" s="36"/>
      <c r="Q22" s="36"/>
      <c r="R22" s="36"/>
      <c r="S22" s="37"/>
      <c r="T22" s="97"/>
      <c r="U22" s="75"/>
      <c r="V22" s="83"/>
      <c r="W22" s="83"/>
      <c r="X22" s="72"/>
      <c r="Y22" s="72"/>
      <c r="Z22" s="72"/>
      <c r="AA22" s="72"/>
      <c r="AB22" s="72"/>
      <c r="AC22" s="72"/>
      <c r="AD22" s="72"/>
      <c r="AE22" s="72"/>
      <c r="AF22" s="72"/>
      <c r="AG22" s="72"/>
      <c r="AH22" s="72"/>
      <c r="AI22" s="72"/>
      <c r="AJ22" s="72"/>
      <c r="AK22" s="72"/>
      <c r="AL22" s="73"/>
      <c r="AM22" s="73"/>
      <c r="AN22" s="73"/>
      <c r="AO22" s="73"/>
      <c r="AP22" s="73"/>
      <c r="AQ22" s="73"/>
      <c r="AR22" s="73"/>
      <c r="AS22" s="73"/>
      <c r="AT22" s="72"/>
      <c r="AU22" s="72"/>
      <c r="AV22" s="72"/>
      <c r="AW22" s="72"/>
      <c r="AX22" s="72"/>
      <c r="AY22" s="72"/>
      <c r="AZ22" s="72"/>
      <c r="BA22" s="72"/>
      <c r="BB22" s="72"/>
      <c r="BC22" s="72"/>
      <c r="BD22" s="72"/>
      <c r="BE22" s="72"/>
      <c r="BF22" s="72"/>
      <c r="BG22" s="72"/>
      <c r="BH22" s="72"/>
      <c r="BI22" s="72"/>
      <c r="BJ22" s="77"/>
      <c r="BK22" s="10"/>
      <c r="BL22" s="10"/>
      <c r="BM22" s="10"/>
      <c r="BN22" s="10"/>
      <c r="BO22" s="10"/>
      <c r="BP22" s="10"/>
      <c r="BQ22" s="10"/>
      <c r="BR22" s="10"/>
    </row>
    <row r="23" spans="1:189" ht="15" customHeight="1" x14ac:dyDescent="0.25">
      <c r="B23" s="96"/>
      <c r="C23" s="107"/>
      <c r="D23" s="120" t="s">
        <v>9</v>
      </c>
      <c r="E23" s="127">
        <f>'Model Parameters'!K16</f>
        <v>1.4107433486031249</v>
      </c>
      <c r="F23" s="122" t="s">
        <v>5</v>
      </c>
      <c r="G23" s="34" t="s">
        <v>6</v>
      </c>
      <c r="H23" s="35"/>
      <c r="I23" s="36"/>
      <c r="J23" s="35"/>
      <c r="K23" s="35"/>
      <c r="L23" s="35"/>
      <c r="M23" s="36"/>
      <c r="N23" s="35"/>
      <c r="O23" s="35"/>
      <c r="P23" s="36"/>
      <c r="Q23" s="36"/>
      <c r="R23" s="36"/>
      <c r="S23" s="37"/>
      <c r="T23" s="97"/>
      <c r="U23" s="84"/>
      <c r="V23" s="83"/>
      <c r="W23" s="72"/>
      <c r="X23" s="72"/>
      <c r="Y23" s="72"/>
      <c r="Z23" s="72"/>
      <c r="AA23" s="72"/>
      <c r="AB23" s="72"/>
      <c r="AC23" s="72"/>
      <c r="AD23" s="72"/>
      <c r="AE23" s="72"/>
      <c r="AF23" s="72"/>
      <c r="AG23" s="72"/>
      <c r="AH23" s="72"/>
      <c r="AI23" s="72"/>
      <c r="AJ23" s="72"/>
      <c r="AK23" s="72"/>
      <c r="AL23" s="73"/>
      <c r="AM23" s="73"/>
      <c r="AN23" s="73"/>
      <c r="AO23" s="73"/>
      <c r="AP23" s="73"/>
      <c r="AQ23" s="73"/>
      <c r="AR23" s="73"/>
      <c r="AS23" s="73"/>
      <c r="AT23" s="72"/>
      <c r="AU23" s="72"/>
      <c r="AV23" s="72"/>
      <c r="AW23" s="72"/>
      <c r="AX23" s="72"/>
      <c r="AY23" s="72"/>
      <c r="AZ23" s="72"/>
      <c r="BA23" s="72"/>
      <c r="BB23" s="72"/>
      <c r="BC23" s="72"/>
      <c r="BD23" s="72"/>
      <c r="BE23" s="72"/>
      <c r="BF23" s="72"/>
      <c r="BG23" s="72"/>
      <c r="BH23" s="72"/>
      <c r="BI23" s="72"/>
      <c r="BJ23" s="77"/>
      <c r="BK23" s="10"/>
      <c r="BL23" s="10"/>
      <c r="BM23" s="10"/>
      <c r="BN23" s="10"/>
      <c r="BO23" s="10"/>
      <c r="BP23" s="10"/>
      <c r="BQ23" s="10"/>
      <c r="BR23" s="10"/>
    </row>
    <row r="24" spans="1:189" ht="15" customHeight="1" x14ac:dyDescent="0.25">
      <c r="B24" s="96"/>
      <c r="C24" s="107"/>
      <c r="D24" s="120" t="s">
        <v>117</v>
      </c>
      <c r="E24" s="127">
        <f>'Model Parameters'!K18</f>
        <v>3.1603439446546879</v>
      </c>
      <c r="F24" s="122" t="s">
        <v>5</v>
      </c>
      <c r="G24" s="140" t="s">
        <v>118</v>
      </c>
      <c r="H24" s="35"/>
      <c r="I24" s="36"/>
      <c r="J24" s="35"/>
      <c r="K24" s="35"/>
      <c r="L24" s="35"/>
      <c r="M24" s="36"/>
      <c r="N24" s="35"/>
      <c r="O24" s="35"/>
      <c r="P24" s="36"/>
      <c r="Q24" s="25"/>
      <c r="R24" s="25"/>
      <c r="S24" s="108"/>
      <c r="T24" s="97"/>
      <c r="U24" s="84"/>
      <c r="V24" s="83"/>
      <c r="W24" s="72"/>
      <c r="X24" s="72"/>
      <c r="Y24" s="72"/>
      <c r="Z24" s="72"/>
      <c r="AA24" s="72"/>
      <c r="AB24" s="72"/>
      <c r="AC24" s="72"/>
      <c r="AD24" s="72"/>
      <c r="AE24" s="72"/>
      <c r="AF24" s="72"/>
      <c r="AG24" s="72"/>
      <c r="AH24" s="72"/>
      <c r="AI24" s="72"/>
      <c r="AJ24" s="72"/>
      <c r="AK24" s="72"/>
      <c r="AL24" s="73"/>
      <c r="AM24" s="73"/>
      <c r="AN24" s="73"/>
      <c r="AO24" s="73"/>
      <c r="AP24" s="73"/>
      <c r="AQ24" s="73"/>
      <c r="AR24" s="73"/>
      <c r="AS24" s="73"/>
      <c r="AT24" s="72"/>
      <c r="AU24" s="72"/>
      <c r="AV24" s="72"/>
      <c r="AW24" s="72"/>
      <c r="AX24" s="72"/>
      <c r="AY24" s="72"/>
      <c r="AZ24" s="72"/>
      <c r="BA24" s="72"/>
      <c r="BB24" s="72"/>
      <c r="BC24" s="72"/>
      <c r="BD24" s="72"/>
      <c r="BE24" s="72"/>
      <c r="BF24" s="72"/>
      <c r="BG24" s="72"/>
      <c r="BH24" s="72"/>
      <c r="BI24" s="72"/>
      <c r="BJ24" s="77"/>
      <c r="BK24" s="10"/>
      <c r="BL24" s="10"/>
      <c r="BM24" s="10"/>
      <c r="BN24" s="10"/>
      <c r="BO24" s="10"/>
      <c r="BP24" s="10"/>
      <c r="BQ24" s="10"/>
      <c r="BR24" s="10"/>
    </row>
    <row r="25" spans="1:189" ht="15" customHeight="1" x14ac:dyDescent="0.25">
      <c r="B25" s="96"/>
      <c r="C25" s="107"/>
      <c r="D25" s="120" t="s">
        <v>10</v>
      </c>
      <c r="E25" s="127">
        <f>'Model Parameters'!K17</f>
        <v>6.8421450245078121</v>
      </c>
      <c r="F25" s="122" t="s">
        <v>5</v>
      </c>
      <c r="G25" s="140" t="s">
        <v>102</v>
      </c>
      <c r="H25" s="35"/>
      <c r="I25" s="36"/>
      <c r="J25" s="35"/>
      <c r="K25" s="35"/>
      <c r="L25" s="35"/>
      <c r="M25" s="36"/>
      <c r="N25" s="35"/>
      <c r="O25" s="35"/>
      <c r="P25" s="36"/>
      <c r="Q25" s="36"/>
      <c r="R25" s="36"/>
      <c r="S25" s="37"/>
      <c r="T25" s="97"/>
      <c r="U25" s="85"/>
      <c r="V25" s="76"/>
      <c r="W25" s="72"/>
      <c r="X25" s="72"/>
      <c r="Y25" s="72"/>
      <c r="Z25" s="72"/>
      <c r="AA25" s="72"/>
      <c r="AB25" s="72"/>
      <c r="AC25" s="72"/>
      <c r="AD25" s="72"/>
      <c r="AE25" s="72"/>
      <c r="AF25" s="72"/>
      <c r="AG25" s="72"/>
      <c r="AH25" s="72"/>
      <c r="AI25" s="72"/>
      <c r="AJ25" s="72"/>
      <c r="AK25" s="72"/>
      <c r="AL25" s="73"/>
      <c r="AM25" s="73"/>
      <c r="AN25" s="73"/>
      <c r="AO25" s="73"/>
      <c r="AP25" s="73"/>
      <c r="AQ25" s="73"/>
      <c r="AR25" s="73"/>
      <c r="AS25" s="73"/>
      <c r="AT25" s="72"/>
      <c r="AU25" s="72"/>
      <c r="AV25" s="72"/>
      <c r="AW25" s="72"/>
      <c r="AX25" s="72"/>
      <c r="AY25" s="72"/>
      <c r="AZ25" s="72"/>
      <c r="BA25" s="72"/>
      <c r="BB25" s="72"/>
      <c r="BC25" s="72"/>
      <c r="BD25" s="72"/>
      <c r="BE25" s="72"/>
      <c r="BF25" s="72"/>
      <c r="BG25" s="72"/>
      <c r="BH25" s="72"/>
      <c r="BI25" s="72"/>
      <c r="BJ25" s="77"/>
      <c r="BK25" s="10"/>
      <c r="BL25" s="10"/>
      <c r="BM25" s="10"/>
      <c r="BN25" s="10"/>
      <c r="BO25" s="10"/>
      <c r="BP25" s="10"/>
      <c r="BQ25" s="10"/>
      <c r="BR25" s="10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</row>
    <row r="26" spans="1:189" ht="15" customHeight="1" x14ac:dyDescent="0.25">
      <c r="B26" s="96"/>
      <c r="C26" s="107"/>
      <c r="D26" s="120" t="s">
        <v>49</v>
      </c>
      <c r="E26" s="123" t="str">
        <f>'Reference Nozzles'!B13</f>
        <v>EXT. COARSE</v>
      </c>
      <c r="F26" s="122"/>
      <c r="G26" s="38" t="s">
        <v>18</v>
      </c>
      <c r="H26" s="35"/>
      <c r="I26" s="36"/>
      <c r="J26" s="35"/>
      <c r="K26" s="35"/>
      <c r="L26" s="35"/>
      <c r="M26" s="36"/>
      <c r="N26" s="35"/>
      <c r="O26" s="35"/>
      <c r="P26" s="36"/>
      <c r="Q26" s="36"/>
      <c r="R26" s="36"/>
      <c r="S26" s="37"/>
      <c r="T26" s="97"/>
      <c r="U26" s="85"/>
      <c r="V26" s="76"/>
      <c r="W26" s="72"/>
      <c r="X26" s="72"/>
      <c r="Y26" s="72"/>
      <c r="Z26" s="72"/>
      <c r="AA26" s="72"/>
      <c r="AB26" s="72"/>
      <c r="AC26" s="72"/>
      <c r="AD26" s="72"/>
      <c r="AE26" s="72"/>
      <c r="AF26" s="72"/>
      <c r="AG26" s="72"/>
      <c r="AH26" s="72"/>
      <c r="AI26" s="72"/>
      <c r="AJ26" s="72"/>
      <c r="AK26" s="72"/>
      <c r="AL26" s="73"/>
      <c r="AM26" s="73"/>
      <c r="AN26" s="73"/>
      <c r="AO26" s="73"/>
      <c r="AP26" s="73"/>
      <c r="AQ26" s="73"/>
      <c r="AR26" s="73"/>
      <c r="AS26" s="73"/>
      <c r="AT26" s="72"/>
      <c r="AU26" s="72"/>
      <c r="AV26" s="72"/>
      <c r="AW26" s="72"/>
      <c r="AX26" s="72"/>
      <c r="AY26" s="72"/>
      <c r="AZ26" s="72"/>
      <c r="BA26" s="72"/>
      <c r="BB26" s="72"/>
      <c r="BC26" s="72"/>
      <c r="BD26" s="72"/>
      <c r="BE26" s="72"/>
      <c r="BF26" s="72"/>
      <c r="BG26" s="72"/>
      <c r="BH26" s="72"/>
      <c r="BI26" s="72"/>
      <c r="BJ26" s="77"/>
      <c r="BK26" s="10"/>
      <c r="BL26" s="10"/>
      <c r="BM26" s="10"/>
      <c r="BN26" s="10"/>
      <c r="BO26" s="10"/>
      <c r="BP26" s="10"/>
      <c r="BQ26" s="10"/>
      <c r="BR26" s="10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1"/>
      <c r="FZ26" s="1"/>
      <c r="GA26" s="1"/>
      <c r="GB26" s="1"/>
      <c r="GC26" s="1"/>
      <c r="GD26" s="1"/>
      <c r="GE26" s="1"/>
      <c r="GF26" s="1"/>
      <c r="GG26" s="1"/>
    </row>
    <row r="27" spans="1:189" ht="15" customHeight="1" x14ac:dyDescent="0.25">
      <c r="B27" s="96"/>
      <c r="C27" s="107"/>
      <c r="D27" s="120" t="s">
        <v>50</v>
      </c>
      <c r="E27" s="123" t="str">
        <f>'Reference Nozzles'!B14</f>
        <v>EXT. COARSE</v>
      </c>
      <c r="F27" s="122"/>
      <c r="G27" s="38" t="s">
        <v>19</v>
      </c>
      <c r="H27" s="35"/>
      <c r="I27" s="36"/>
      <c r="J27" s="35"/>
      <c r="K27" s="35"/>
      <c r="L27" s="35"/>
      <c r="M27" s="36"/>
      <c r="N27" s="35"/>
      <c r="O27" s="35"/>
      <c r="P27" s="36"/>
      <c r="Q27" s="36"/>
      <c r="R27" s="36"/>
      <c r="S27" s="37"/>
      <c r="T27" s="97"/>
      <c r="U27" s="85"/>
      <c r="V27" s="76"/>
      <c r="W27" s="72"/>
      <c r="X27" s="72"/>
      <c r="Y27" s="72"/>
      <c r="Z27" s="72"/>
      <c r="AA27" s="72"/>
      <c r="AB27" s="72"/>
      <c r="AC27" s="72"/>
      <c r="AD27" s="72"/>
      <c r="AE27" s="72"/>
      <c r="AF27" s="72"/>
      <c r="AG27" s="72"/>
      <c r="AH27" s="72"/>
      <c r="AI27" s="72"/>
      <c r="AJ27" s="72"/>
      <c r="AK27" s="72"/>
      <c r="AL27" s="73"/>
      <c r="AM27" s="73"/>
      <c r="AN27" s="73"/>
      <c r="AO27" s="73"/>
      <c r="AP27" s="73"/>
      <c r="AQ27" s="73"/>
      <c r="AR27" s="73"/>
      <c r="AS27" s="73"/>
      <c r="AT27" s="72"/>
      <c r="AU27" s="72"/>
      <c r="AV27" s="72"/>
      <c r="AW27" s="72"/>
      <c r="AX27" s="72"/>
      <c r="AY27" s="72"/>
      <c r="AZ27" s="72"/>
      <c r="BA27" s="72"/>
      <c r="BB27" s="72"/>
      <c r="BC27" s="72"/>
      <c r="BD27" s="72"/>
      <c r="BE27" s="72"/>
      <c r="BF27" s="72"/>
      <c r="BG27" s="72"/>
      <c r="BH27" s="72"/>
      <c r="BI27" s="72"/>
      <c r="BJ27" s="77"/>
      <c r="BK27" s="10"/>
      <c r="BL27" s="10"/>
      <c r="BM27" s="10"/>
      <c r="BN27" s="10"/>
      <c r="BO27" s="10"/>
      <c r="BP27" s="10"/>
      <c r="BQ27" s="10"/>
      <c r="BR27" s="10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</row>
    <row r="28" spans="1:189" ht="15" customHeight="1" x14ac:dyDescent="0.25">
      <c r="B28" s="96"/>
      <c r="C28" s="107"/>
      <c r="D28" s="120" t="s">
        <v>103</v>
      </c>
      <c r="E28" s="123" t="str">
        <f>'Reference Nozzles'!B15</f>
        <v>EXT. COARSE</v>
      </c>
      <c r="F28" s="122"/>
      <c r="G28" s="38" t="s">
        <v>105</v>
      </c>
      <c r="H28" s="35"/>
      <c r="I28" s="36"/>
      <c r="J28" s="35"/>
      <c r="K28" s="35"/>
      <c r="L28" s="35"/>
      <c r="M28" s="36"/>
      <c r="N28" s="35"/>
      <c r="O28" s="35"/>
      <c r="P28" s="36"/>
      <c r="Q28" s="36"/>
      <c r="R28" s="36"/>
      <c r="S28" s="37"/>
      <c r="T28" s="97"/>
      <c r="U28" s="85"/>
      <c r="V28" s="76"/>
      <c r="W28" s="72"/>
      <c r="X28" s="72"/>
      <c r="Y28" s="72"/>
      <c r="Z28" s="72"/>
      <c r="AA28" s="72"/>
      <c r="AB28" s="72"/>
      <c r="AC28" s="72"/>
      <c r="AD28" s="72"/>
      <c r="AE28" s="72"/>
      <c r="AF28" s="72"/>
      <c r="AG28" s="72"/>
      <c r="AH28" s="72"/>
      <c r="AI28" s="72"/>
      <c r="AJ28" s="72"/>
      <c r="AK28" s="72"/>
      <c r="AL28" s="73"/>
      <c r="AM28" s="73"/>
      <c r="AN28" s="73"/>
      <c r="AO28" s="73"/>
      <c r="AP28" s="73"/>
      <c r="AQ28" s="73"/>
      <c r="AR28" s="73"/>
      <c r="AS28" s="73"/>
      <c r="AT28" s="72"/>
      <c r="AU28" s="72"/>
      <c r="AV28" s="72"/>
      <c r="AW28" s="72"/>
      <c r="AX28" s="72"/>
      <c r="AY28" s="72"/>
      <c r="AZ28" s="72"/>
      <c r="BA28" s="72"/>
      <c r="BB28" s="72"/>
      <c r="BC28" s="72"/>
      <c r="BD28" s="72"/>
      <c r="BE28" s="72"/>
      <c r="BF28" s="72"/>
      <c r="BG28" s="72"/>
      <c r="BH28" s="72"/>
      <c r="BI28" s="72"/>
      <c r="BJ28" s="77"/>
      <c r="BK28" s="10"/>
      <c r="BL28" s="10"/>
      <c r="BM28" s="10"/>
      <c r="BN28" s="10"/>
      <c r="BO28" s="10"/>
      <c r="BP28" s="10"/>
      <c r="BQ28" s="10"/>
      <c r="BR28" s="10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</row>
    <row r="29" spans="1:189" ht="15" customHeight="1" x14ac:dyDescent="0.15">
      <c r="B29" s="96"/>
      <c r="C29" s="107"/>
      <c r="D29" s="175" t="s">
        <v>20</v>
      </c>
      <c r="E29" s="176" t="str">
        <f>'Reference Nozzles'!B16</f>
        <v>EXT. COARSE</v>
      </c>
      <c r="F29" s="177"/>
      <c r="G29" s="178" t="s">
        <v>111</v>
      </c>
      <c r="H29" s="179"/>
      <c r="I29" s="180"/>
      <c r="J29" s="181"/>
      <c r="K29" s="181"/>
      <c r="L29" s="181"/>
      <c r="M29" s="182"/>
      <c r="N29" s="35"/>
      <c r="O29" s="35"/>
      <c r="P29" s="36"/>
      <c r="Q29" s="36"/>
      <c r="R29" s="36"/>
      <c r="S29" s="37"/>
      <c r="T29" s="97"/>
      <c r="U29" s="85"/>
      <c r="V29" s="76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3"/>
      <c r="AM29" s="73"/>
      <c r="AN29" s="73"/>
      <c r="AO29" s="73"/>
      <c r="AP29" s="73"/>
      <c r="AQ29" s="73"/>
      <c r="AR29" s="73"/>
      <c r="AS29" s="73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7"/>
      <c r="BK29" s="10"/>
      <c r="BL29" s="10"/>
      <c r="BM29" s="10"/>
      <c r="BN29" s="10"/>
      <c r="BO29" s="10"/>
      <c r="BP29" s="10"/>
      <c r="BQ29" s="10"/>
      <c r="BR29" s="10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1"/>
      <c r="FZ29" s="1"/>
      <c r="GA29" s="1"/>
      <c r="GB29" s="1"/>
      <c r="GC29" s="1"/>
      <c r="GD29" s="1"/>
      <c r="GE29" s="1"/>
      <c r="GF29" s="1"/>
      <c r="GG29" s="1"/>
    </row>
    <row r="30" spans="1:189" ht="14.25" customHeight="1" thickBot="1" x14ac:dyDescent="0.2">
      <c r="B30" s="96"/>
      <c r="C30" s="19"/>
      <c r="D30" s="19"/>
      <c r="E30" s="19"/>
      <c r="F30" s="19"/>
      <c r="G30" s="21"/>
      <c r="H30" s="21"/>
      <c r="I30" s="19"/>
      <c r="J30" s="19"/>
      <c r="K30" s="22" t="s">
        <v>1</v>
      </c>
      <c r="L30" s="21"/>
      <c r="M30" s="19"/>
      <c r="N30" s="21"/>
      <c r="O30" s="21"/>
      <c r="P30" s="19"/>
      <c r="Q30" s="19"/>
      <c r="R30" s="19"/>
      <c r="S30" s="19"/>
      <c r="T30" s="97"/>
      <c r="U30" s="75"/>
      <c r="V30" s="72"/>
      <c r="W30" s="72"/>
      <c r="X30" s="72"/>
      <c r="Y30" s="72"/>
      <c r="Z30" s="72"/>
      <c r="AA30" s="72"/>
      <c r="AB30" s="72"/>
      <c r="AC30" s="72"/>
      <c r="AD30" s="72"/>
      <c r="AE30" s="72"/>
      <c r="AF30" s="72"/>
      <c r="AG30" s="72"/>
      <c r="AH30" s="72"/>
      <c r="AI30" s="72"/>
      <c r="AJ30" s="72"/>
      <c r="AK30" s="72"/>
      <c r="AL30" s="73"/>
      <c r="AM30" s="73"/>
      <c r="AN30" s="73"/>
      <c r="AO30" s="73"/>
      <c r="AP30" s="73"/>
      <c r="AQ30" s="73"/>
      <c r="AR30" s="73"/>
      <c r="AS30" s="73"/>
      <c r="AT30" s="72"/>
      <c r="AU30" s="72"/>
      <c r="AV30" s="72"/>
      <c r="AW30" s="72"/>
      <c r="AX30" s="72"/>
      <c r="AY30" s="72"/>
      <c r="AZ30" s="72"/>
      <c r="BA30" s="72"/>
      <c r="BB30" s="72"/>
      <c r="BC30" s="72"/>
      <c r="BD30" s="72"/>
      <c r="BE30" s="72"/>
      <c r="BF30" s="72"/>
      <c r="BG30" s="72"/>
      <c r="BH30" s="72"/>
      <c r="BI30" s="72"/>
      <c r="BJ30" s="77"/>
      <c r="BK30" s="10"/>
      <c r="BL30" s="10"/>
      <c r="BM30" s="10"/>
      <c r="BN30" s="10"/>
      <c r="BO30" s="10"/>
      <c r="BP30" s="10"/>
      <c r="BQ30" s="10"/>
      <c r="BR30" s="10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</row>
    <row r="31" spans="1:189" ht="13" x14ac:dyDescent="0.15">
      <c r="B31" s="96"/>
      <c r="C31" s="231" t="s">
        <v>172</v>
      </c>
      <c r="D31" s="232"/>
      <c r="E31" s="232"/>
      <c r="F31" s="232"/>
      <c r="G31" s="232"/>
      <c r="H31" s="232"/>
      <c r="I31" s="232"/>
      <c r="J31" s="232"/>
      <c r="K31" s="232"/>
      <c r="L31" s="232"/>
      <c r="M31" s="232"/>
      <c r="N31" s="232"/>
      <c r="O31" s="232"/>
      <c r="P31" s="232"/>
      <c r="Q31" s="232"/>
      <c r="R31" s="232"/>
      <c r="S31" s="233"/>
      <c r="T31" s="97"/>
      <c r="U31" s="75"/>
      <c r="V31" s="76"/>
      <c r="W31" s="72"/>
      <c r="X31" s="72"/>
      <c r="Y31" s="72"/>
      <c r="Z31" s="72"/>
      <c r="AA31" s="72"/>
      <c r="AB31" s="72"/>
      <c r="AC31" s="72"/>
      <c r="AD31" s="72"/>
      <c r="AE31" s="72"/>
      <c r="AF31" s="72"/>
      <c r="AG31" s="72"/>
      <c r="AH31" s="72"/>
      <c r="AI31" s="72"/>
      <c r="AJ31" s="72"/>
      <c r="AK31" s="72"/>
      <c r="AL31" s="73"/>
      <c r="AM31" s="73"/>
      <c r="AN31" s="73"/>
      <c r="AO31" s="73"/>
      <c r="AP31" s="73"/>
      <c r="AQ31" s="73"/>
      <c r="AR31" s="73"/>
      <c r="AS31" s="73"/>
      <c r="AT31" s="72"/>
      <c r="AU31" s="72"/>
      <c r="AV31" s="72"/>
      <c r="AW31" s="72"/>
      <c r="AX31" s="72"/>
      <c r="AY31" s="72"/>
      <c r="AZ31" s="72"/>
      <c r="BA31" s="72"/>
      <c r="BB31" s="72"/>
      <c r="BC31" s="72"/>
      <c r="BD31" s="72"/>
      <c r="BE31" s="72"/>
      <c r="BF31" s="72"/>
      <c r="BG31" s="72"/>
      <c r="BH31" s="72"/>
      <c r="BI31" s="72"/>
      <c r="BJ31" s="77"/>
      <c r="BK31" s="10"/>
      <c r="BL31" s="10"/>
      <c r="BM31" s="10"/>
      <c r="BN31" s="10"/>
      <c r="BO31" s="10"/>
      <c r="BP31" s="10"/>
      <c r="BQ31" s="10"/>
      <c r="BR31" s="10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1"/>
      <c r="FE31" s="1"/>
      <c r="FF31" s="1"/>
      <c r="FG31" s="1"/>
      <c r="FH31" s="1"/>
      <c r="FI31" s="1"/>
      <c r="FJ31" s="1"/>
      <c r="FK31" s="1"/>
      <c r="FL31" s="1"/>
      <c r="FM31" s="1"/>
      <c r="FN31" s="1"/>
      <c r="FO31" s="1"/>
      <c r="FP31" s="1"/>
      <c r="FQ31" s="1"/>
      <c r="FR31" s="1"/>
      <c r="FS31" s="1"/>
      <c r="FT31" s="1"/>
      <c r="FU31" s="1"/>
      <c r="FV31" s="1"/>
      <c r="FW31" s="1"/>
      <c r="FX31" s="1"/>
      <c r="FY31" s="1"/>
      <c r="FZ31" s="1"/>
      <c r="GA31" s="1"/>
      <c r="GB31" s="1"/>
      <c r="GC31" s="1"/>
      <c r="GD31" s="1"/>
      <c r="GE31" s="1"/>
      <c r="GF31" s="1"/>
      <c r="GG31" s="1"/>
    </row>
    <row r="32" spans="1:189" ht="13" x14ac:dyDescent="0.15">
      <c r="B32" s="96"/>
      <c r="C32" s="234"/>
      <c r="D32" s="235"/>
      <c r="E32" s="235"/>
      <c r="F32" s="235"/>
      <c r="G32" s="235"/>
      <c r="H32" s="235"/>
      <c r="I32" s="235"/>
      <c r="J32" s="235"/>
      <c r="K32" s="235"/>
      <c r="L32" s="235"/>
      <c r="M32" s="235"/>
      <c r="N32" s="235"/>
      <c r="O32" s="235"/>
      <c r="P32" s="235"/>
      <c r="Q32" s="235"/>
      <c r="R32" s="235"/>
      <c r="S32" s="236"/>
      <c r="T32" s="97"/>
      <c r="U32" s="75"/>
      <c r="V32" s="76"/>
      <c r="W32" s="72"/>
      <c r="X32" s="72"/>
      <c r="Y32" s="72"/>
      <c r="Z32" s="72"/>
      <c r="AA32" s="72"/>
      <c r="AB32" s="72"/>
      <c r="AC32" s="72"/>
      <c r="AD32" s="72"/>
      <c r="AE32" s="72"/>
      <c r="AF32" s="72"/>
      <c r="AG32" s="72"/>
      <c r="AH32" s="72"/>
      <c r="AI32" s="72"/>
      <c r="AJ32" s="72"/>
      <c r="AK32" s="72"/>
      <c r="AL32" s="73"/>
      <c r="AM32" s="73"/>
      <c r="AN32" s="73"/>
      <c r="AO32" s="73"/>
      <c r="AP32" s="73"/>
      <c r="AQ32" s="73"/>
      <c r="AR32" s="73"/>
      <c r="AS32" s="73"/>
      <c r="AT32" s="72"/>
      <c r="AU32" s="72"/>
      <c r="AV32" s="72"/>
      <c r="AW32" s="72"/>
      <c r="AX32" s="72"/>
      <c r="AY32" s="72"/>
      <c r="AZ32" s="72"/>
      <c r="BA32" s="72"/>
      <c r="BB32" s="72"/>
      <c r="BC32" s="72"/>
      <c r="BD32" s="72"/>
      <c r="BE32" s="72"/>
      <c r="BF32" s="72"/>
      <c r="BG32" s="72"/>
      <c r="BH32" s="72"/>
      <c r="BI32" s="72"/>
      <c r="BJ32" s="77"/>
      <c r="BK32" s="10"/>
      <c r="BL32" s="10"/>
      <c r="BM32" s="10"/>
      <c r="BN32" s="10"/>
      <c r="BO32" s="10"/>
      <c r="BP32" s="10"/>
      <c r="BQ32" s="10"/>
      <c r="BR32" s="10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1"/>
      <c r="FV32" s="1"/>
      <c r="FW32" s="1"/>
      <c r="FX32" s="1"/>
      <c r="FY32" s="1"/>
      <c r="FZ32" s="1"/>
      <c r="GA32" s="1"/>
      <c r="GB32" s="1"/>
      <c r="GC32" s="1"/>
      <c r="GD32" s="1"/>
      <c r="GE32" s="1"/>
      <c r="GF32" s="1"/>
      <c r="GG32" s="1"/>
    </row>
    <row r="33" spans="1:189" ht="13" x14ac:dyDescent="0.15">
      <c r="B33" s="96"/>
      <c r="C33" s="234"/>
      <c r="D33" s="235"/>
      <c r="E33" s="235"/>
      <c r="F33" s="235"/>
      <c r="G33" s="235"/>
      <c r="H33" s="235"/>
      <c r="I33" s="235"/>
      <c r="J33" s="235"/>
      <c r="K33" s="235"/>
      <c r="L33" s="235"/>
      <c r="M33" s="235"/>
      <c r="N33" s="235"/>
      <c r="O33" s="235"/>
      <c r="P33" s="235"/>
      <c r="Q33" s="235"/>
      <c r="R33" s="235"/>
      <c r="S33" s="236"/>
      <c r="T33" s="97"/>
      <c r="U33" s="75"/>
      <c r="V33" s="76"/>
      <c r="W33" s="72"/>
      <c r="X33" s="72"/>
      <c r="Y33" s="72"/>
      <c r="Z33" s="72"/>
      <c r="AA33" s="72"/>
      <c r="AB33" s="72"/>
      <c r="AC33" s="72"/>
      <c r="AD33" s="72"/>
      <c r="AE33" s="72"/>
      <c r="AF33" s="72"/>
      <c r="AG33" s="72"/>
      <c r="AH33" s="72"/>
      <c r="AI33" s="72"/>
      <c r="AJ33" s="72"/>
      <c r="AK33" s="72"/>
      <c r="AL33" s="73"/>
      <c r="AM33" s="73"/>
      <c r="AN33" s="73"/>
      <c r="AO33" s="73"/>
      <c r="AP33" s="73"/>
      <c r="AQ33" s="73"/>
      <c r="AR33" s="73"/>
      <c r="AS33" s="73"/>
      <c r="AT33" s="72"/>
      <c r="AU33" s="72"/>
      <c r="AV33" s="72"/>
      <c r="AW33" s="72"/>
      <c r="AX33" s="72"/>
      <c r="AY33" s="72"/>
      <c r="AZ33" s="72"/>
      <c r="BA33" s="72"/>
      <c r="BB33" s="72"/>
      <c r="BC33" s="72"/>
      <c r="BD33" s="72"/>
      <c r="BE33" s="72"/>
      <c r="BF33" s="72"/>
      <c r="BG33" s="72"/>
      <c r="BH33" s="72"/>
      <c r="BI33" s="72"/>
      <c r="BJ33" s="77"/>
      <c r="BK33" s="10"/>
      <c r="BL33" s="10"/>
      <c r="BM33" s="10"/>
      <c r="BN33" s="10"/>
      <c r="BO33" s="10"/>
      <c r="BP33" s="10"/>
      <c r="BQ33" s="10"/>
      <c r="BR33" s="10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1"/>
      <c r="FV33" s="1"/>
      <c r="FW33" s="1"/>
      <c r="FX33" s="1"/>
      <c r="FY33" s="1"/>
      <c r="FZ33" s="1"/>
      <c r="GA33" s="1"/>
      <c r="GB33" s="1"/>
      <c r="GC33" s="1"/>
      <c r="GD33" s="1"/>
      <c r="GE33" s="1"/>
      <c r="GF33" s="1"/>
      <c r="GG33" s="1"/>
    </row>
    <row r="34" spans="1:189" ht="20" x14ac:dyDescent="0.2">
      <c r="B34" s="96"/>
      <c r="C34" s="107"/>
      <c r="D34" s="223" t="s">
        <v>139</v>
      </c>
      <c r="E34" s="223"/>
      <c r="F34" s="223"/>
      <c r="G34" s="223"/>
      <c r="H34" s="223"/>
      <c r="I34" s="223"/>
      <c r="J34" s="223"/>
      <c r="K34" s="223"/>
      <c r="L34" s="223"/>
      <c r="M34" s="223"/>
      <c r="N34" s="223"/>
      <c r="O34" s="223"/>
      <c r="P34" s="223"/>
      <c r="Q34" s="223"/>
      <c r="R34" s="223"/>
      <c r="S34" s="108"/>
      <c r="T34" s="97"/>
      <c r="U34" s="75"/>
      <c r="V34" s="76"/>
      <c r="W34" s="72"/>
      <c r="X34" s="72"/>
      <c r="Y34" s="72"/>
      <c r="Z34" s="72"/>
      <c r="AA34" s="72"/>
      <c r="AB34" s="72"/>
      <c r="AC34" s="72"/>
      <c r="AD34" s="72"/>
      <c r="AE34" s="72"/>
      <c r="AF34" s="72"/>
      <c r="AG34" s="72"/>
      <c r="AH34" s="72"/>
      <c r="AI34" s="72"/>
      <c r="AJ34" s="72"/>
      <c r="AK34" s="72"/>
      <c r="AL34" s="73"/>
      <c r="AM34" s="73"/>
      <c r="AN34" s="73"/>
      <c r="AO34" s="73"/>
      <c r="AP34" s="73"/>
      <c r="AQ34" s="73"/>
      <c r="AR34" s="73"/>
      <c r="AS34" s="73"/>
      <c r="AT34" s="72"/>
      <c r="AU34" s="72"/>
      <c r="AV34" s="72"/>
      <c r="AW34" s="72"/>
      <c r="AX34" s="72"/>
      <c r="AY34" s="72"/>
      <c r="AZ34" s="72"/>
      <c r="BA34" s="72"/>
      <c r="BB34" s="72"/>
      <c r="BC34" s="72"/>
      <c r="BD34" s="72"/>
      <c r="BE34" s="72"/>
      <c r="BF34" s="72"/>
      <c r="BG34" s="72"/>
      <c r="BH34" s="72"/>
      <c r="BI34" s="72"/>
      <c r="BJ34" s="77"/>
      <c r="BK34" s="10"/>
      <c r="BL34" s="10"/>
      <c r="BM34" s="10"/>
      <c r="BN34" s="10"/>
      <c r="BO34" s="10"/>
      <c r="BP34" s="10"/>
      <c r="BQ34" s="10"/>
      <c r="BR34" s="10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</row>
    <row r="35" spans="1:189" ht="17" thickBot="1" x14ac:dyDescent="0.25">
      <c r="B35" s="96"/>
      <c r="C35" s="109"/>
      <c r="D35" s="110"/>
      <c r="E35" s="110"/>
      <c r="F35" s="110"/>
      <c r="G35" s="112"/>
      <c r="H35" s="112"/>
      <c r="I35" s="110"/>
      <c r="J35" s="112"/>
      <c r="K35" s="112"/>
      <c r="L35" s="112"/>
      <c r="M35" s="110"/>
      <c r="N35" s="112"/>
      <c r="O35" s="112"/>
      <c r="P35" s="110"/>
      <c r="Q35" s="110"/>
      <c r="R35" s="110"/>
      <c r="S35" s="193"/>
      <c r="T35" s="97"/>
      <c r="U35" s="72"/>
      <c r="V35" s="72"/>
      <c r="W35" s="72"/>
      <c r="X35" s="72"/>
      <c r="Y35" s="72"/>
      <c r="Z35" s="72"/>
      <c r="AA35" s="72"/>
      <c r="AB35" s="72"/>
      <c r="AC35" s="72"/>
      <c r="AD35" s="72"/>
      <c r="AE35" s="72"/>
      <c r="AF35" s="72"/>
      <c r="AG35" s="72"/>
      <c r="AH35" s="72"/>
      <c r="AI35" s="72"/>
      <c r="AJ35" s="72"/>
      <c r="AK35" s="72"/>
      <c r="AL35" s="73"/>
      <c r="AM35" s="73"/>
      <c r="AN35" s="73"/>
      <c r="AO35" s="73"/>
      <c r="AP35" s="73"/>
      <c r="AQ35" s="73"/>
      <c r="AR35" s="73"/>
      <c r="AS35" s="73"/>
      <c r="AT35" s="72"/>
      <c r="AU35" s="72"/>
      <c r="AV35" s="72"/>
      <c r="AW35" s="72"/>
      <c r="AX35" s="72"/>
      <c r="AY35" s="72"/>
      <c r="AZ35" s="72"/>
      <c r="BA35" s="72"/>
      <c r="BB35" s="72"/>
      <c r="BC35" s="72"/>
      <c r="BD35" s="72"/>
      <c r="BE35" s="72"/>
      <c r="BF35" s="72"/>
      <c r="BG35" s="72"/>
      <c r="BH35" s="72"/>
      <c r="BI35" s="72"/>
      <c r="BJ35" s="77"/>
      <c r="BK35" s="10"/>
      <c r="BL35" s="10"/>
      <c r="BM35" s="10"/>
      <c r="BN35" s="10"/>
      <c r="BO35" s="10"/>
      <c r="BP35" s="10"/>
      <c r="BQ35" s="10"/>
      <c r="BR35" s="10"/>
    </row>
    <row r="36" spans="1:189" ht="19" thickBot="1" x14ac:dyDescent="0.25">
      <c r="B36" s="96"/>
      <c r="C36" s="109"/>
      <c r="D36" s="194">
        <v>5</v>
      </c>
      <c r="E36" s="195" t="s">
        <v>140</v>
      </c>
      <c r="F36" s="195" t="s">
        <v>141</v>
      </c>
      <c r="G36" s="196"/>
      <c r="H36" s="196"/>
      <c r="I36" s="197"/>
      <c r="J36" s="196"/>
      <c r="K36" s="196"/>
      <c r="L36" s="196"/>
      <c r="M36" s="197"/>
      <c r="N36" s="198"/>
      <c r="O36" s="112"/>
      <c r="P36" s="110"/>
      <c r="Q36" s="110"/>
      <c r="R36" s="110"/>
      <c r="S36" s="193"/>
      <c r="T36" s="97"/>
      <c r="U36" s="72"/>
      <c r="V36" s="72"/>
      <c r="W36" s="72"/>
      <c r="X36" s="72"/>
      <c r="Y36" s="72"/>
      <c r="Z36" s="72"/>
      <c r="AA36" s="72"/>
      <c r="AB36" s="72"/>
      <c r="AC36" s="72"/>
      <c r="AD36" s="72"/>
      <c r="AE36" s="72"/>
      <c r="AF36" s="72"/>
      <c r="AG36" s="72"/>
      <c r="AH36" s="72"/>
      <c r="AI36" s="72"/>
      <c r="AJ36" s="72"/>
      <c r="AK36" s="72"/>
      <c r="AL36" s="73"/>
      <c r="AM36" s="73"/>
      <c r="AN36" s="73"/>
      <c r="AO36" s="73"/>
      <c r="AP36" s="73"/>
      <c r="AQ36" s="73"/>
      <c r="AR36" s="73"/>
      <c r="AS36" s="73"/>
      <c r="AT36" s="72"/>
      <c r="AU36" s="72"/>
      <c r="AV36" s="72"/>
      <c r="AW36" s="72"/>
      <c r="AX36" s="72"/>
      <c r="AY36" s="72"/>
      <c r="AZ36" s="72"/>
      <c r="BA36" s="72"/>
      <c r="BB36" s="72"/>
      <c r="BC36" s="72"/>
      <c r="BD36" s="72"/>
      <c r="BE36" s="72"/>
      <c r="BF36" s="72"/>
      <c r="BG36" s="72"/>
      <c r="BH36" s="72"/>
      <c r="BI36" s="72"/>
      <c r="BJ36" s="77"/>
      <c r="BK36" s="10"/>
      <c r="BL36" s="10"/>
      <c r="BM36" s="10"/>
      <c r="BN36" s="10"/>
      <c r="BO36" s="10"/>
      <c r="BP36" s="10"/>
      <c r="BQ36" s="10"/>
      <c r="BR36" s="10"/>
    </row>
    <row r="37" spans="1:189" ht="19" thickBot="1" x14ac:dyDescent="0.25">
      <c r="B37" s="96"/>
      <c r="C37" s="109"/>
      <c r="D37" s="194">
        <v>50</v>
      </c>
      <c r="E37" s="199" t="s">
        <v>142</v>
      </c>
      <c r="F37" s="199" t="s">
        <v>143</v>
      </c>
      <c r="G37" s="200"/>
      <c r="H37" s="200"/>
      <c r="I37" s="199"/>
      <c r="J37" s="200"/>
      <c r="K37" s="200"/>
      <c r="L37" s="200"/>
      <c r="M37" s="199"/>
      <c r="N37" s="201"/>
      <c r="O37" s="202"/>
      <c r="P37" s="203"/>
      <c r="Q37" s="110"/>
      <c r="R37" s="110"/>
      <c r="S37" s="193"/>
      <c r="T37" s="97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3"/>
      <c r="AM37" s="73"/>
      <c r="AN37" s="73"/>
      <c r="AO37" s="73"/>
      <c r="AP37" s="73"/>
      <c r="AQ37" s="73"/>
      <c r="AR37" s="73"/>
      <c r="AS37" s="73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7"/>
      <c r="BK37" s="10"/>
      <c r="BL37" s="10"/>
      <c r="BM37" s="10"/>
      <c r="BN37" s="10"/>
      <c r="BO37" s="10"/>
      <c r="BP37" s="10"/>
      <c r="BQ37" s="10"/>
      <c r="BR37" s="10"/>
    </row>
    <row r="38" spans="1:189" ht="16" x14ac:dyDescent="0.2">
      <c r="B38" s="96"/>
      <c r="C38" s="109"/>
      <c r="D38" s="203"/>
      <c r="E38" s="203"/>
      <c r="F38" s="203"/>
      <c r="G38" s="202"/>
      <c r="H38" s="202"/>
      <c r="I38" s="203"/>
      <c r="J38" s="202"/>
      <c r="K38" s="202"/>
      <c r="L38" s="202"/>
      <c r="M38" s="203"/>
      <c r="N38" s="202"/>
      <c r="O38" s="202"/>
      <c r="P38" s="203"/>
      <c r="Q38" s="110"/>
      <c r="R38" s="110"/>
      <c r="S38" s="193"/>
      <c r="T38" s="97"/>
      <c r="U38" s="72"/>
      <c r="V38" s="72"/>
      <c r="W38" s="72"/>
      <c r="X38" s="72"/>
      <c r="Y38" s="72"/>
      <c r="Z38" s="72"/>
      <c r="AA38" s="72"/>
      <c r="AB38" s="72"/>
      <c r="AC38" s="72"/>
      <c r="AD38" s="72"/>
      <c r="AE38" s="72"/>
      <c r="AF38" s="72"/>
      <c r="AG38" s="72"/>
      <c r="AH38" s="72"/>
      <c r="AI38" s="72"/>
      <c r="AJ38" s="72"/>
      <c r="AK38" s="72"/>
      <c r="AL38" s="73"/>
      <c r="AM38" s="73"/>
      <c r="AN38" s="73"/>
      <c r="AO38" s="73"/>
      <c r="AP38" s="73"/>
      <c r="AQ38" s="73"/>
      <c r="AR38" s="73"/>
      <c r="AS38" s="73"/>
      <c r="AT38" s="72"/>
      <c r="AU38" s="72"/>
      <c r="AV38" s="72"/>
      <c r="AW38" s="72"/>
      <c r="AX38" s="72"/>
      <c r="AY38" s="72"/>
      <c r="AZ38" s="72"/>
      <c r="BA38" s="72"/>
      <c r="BB38" s="72"/>
      <c r="BC38" s="72"/>
      <c r="BD38" s="72"/>
      <c r="BE38" s="72"/>
      <c r="BF38" s="72"/>
      <c r="BG38" s="72"/>
      <c r="BH38" s="72"/>
      <c r="BI38" s="72"/>
      <c r="BJ38" s="77"/>
      <c r="BK38" s="10"/>
      <c r="BL38" s="10"/>
      <c r="BM38" s="10"/>
      <c r="BN38" s="10"/>
      <c r="BO38" s="10"/>
      <c r="BP38" s="10"/>
      <c r="BQ38" s="10"/>
      <c r="BR38" s="10"/>
    </row>
    <row r="39" spans="1:189" ht="18" x14ac:dyDescent="0.2">
      <c r="B39" s="96"/>
      <c r="C39" s="109"/>
      <c r="D39" s="204">
        <f>'Nozzle Flow Rates'!L23</f>
        <v>60.606060606060609</v>
      </c>
      <c r="E39" s="205" t="s">
        <v>144</v>
      </c>
      <c r="F39" s="205" t="s">
        <v>145</v>
      </c>
      <c r="G39" s="206"/>
      <c r="H39" s="206"/>
      <c r="I39" s="205"/>
      <c r="J39" s="206"/>
      <c r="K39" s="206"/>
      <c r="L39" s="206"/>
      <c r="M39" s="205"/>
      <c r="N39" s="207"/>
      <c r="O39" s="207"/>
      <c r="P39" s="203"/>
      <c r="Q39" s="110"/>
      <c r="R39" s="110"/>
      <c r="S39" s="193"/>
      <c r="T39" s="97"/>
      <c r="U39" s="72"/>
      <c r="V39" s="72"/>
      <c r="W39" s="72"/>
      <c r="X39" s="72"/>
      <c r="Y39" s="72"/>
      <c r="Z39" s="72"/>
      <c r="AA39" s="72"/>
      <c r="AB39" s="72"/>
      <c r="AC39" s="72"/>
      <c r="AD39" s="72"/>
      <c r="AE39" s="72"/>
      <c r="AF39" s="72"/>
      <c r="AG39" s="72"/>
      <c r="AH39" s="72"/>
      <c r="AI39" s="72"/>
      <c r="AJ39" s="72"/>
      <c r="AK39" s="72"/>
      <c r="AL39" s="73"/>
      <c r="AM39" s="73"/>
      <c r="AN39" s="73"/>
      <c r="AO39" s="73"/>
      <c r="AP39" s="73"/>
      <c r="AQ39" s="73"/>
      <c r="AR39" s="73"/>
      <c r="AS39" s="73"/>
      <c r="AT39" s="72"/>
      <c r="AU39" s="72"/>
      <c r="AV39" s="72"/>
      <c r="AW39" s="72"/>
      <c r="AX39" s="72"/>
      <c r="AY39" s="72"/>
      <c r="AZ39" s="72"/>
      <c r="BA39" s="72"/>
      <c r="BB39" s="72"/>
      <c r="BC39" s="72"/>
      <c r="BD39" s="72"/>
      <c r="BE39" s="72"/>
      <c r="BF39" s="72"/>
      <c r="BG39" s="72"/>
      <c r="BH39" s="72"/>
      <c r="BI39" s="72"/>
      <c r="BJ39" s="77"/>
      <c r="BK39" s="10"/>
      <c r="BL39" s="10"/>
      <c r="BM39" s="10"/>
      <c r="BN39" s="10"/>
      <c r="BO39" s="10"/>
      <c r="BP39" s="10"/>
      <c r="BQ39" s="10"/>
      <c r="BR39" s="10"/>
    </row>
    <row r="40" spans="1:189" ht="18" x14ac:dyDescent="0.2">
      <c r="B40" s="96"/>
      <c r="C40" s="109"/>
      <c r="D40" s="208"/>
      <c r="E40" s="209"/>
      <c r="F40" s="209"/>
      <c r="G40" s="207"/>
      <c r="H40" s="207"/>
      <c r="I40" s="209"/>
      <c r="J40" s="207"/>
      <c r="K40" s="207"/>
      <c r="L40" s="207"/>
      <c r="M40" s="209"/>
      <c r="N40" s="207"/>
      <c r="O40" s="207"/>
      <c r="P40" s="203"/>
      <c r="Q40" s="110"/>
      <c r="R40" s="110"/>
      <c r="S40" s="193"/>
      <c r="T40" s="97"/>
      <c r="U40" s="72"/>
      <c r="V40" s="72"/>
      <c r="W40" s="72"/>
      <c r="X40" s="72"/>
      <c r="Y40" s="72"/>
      <c r="Z40" s="72"/>
      <c r="AA40" s="72"/>
      <c r="AB40" s="72"/>
      <c r="AC40" s="72"/>
      <c r="AD40" s="72"/>
      <c r="AE40" s="72"/>
      <c r="AF40" s="72"/>
      <c r="AG40" s="72"/>
      <c r="AH40" s="72"/>
      <c r="AI40" s="72"/>
      <c r="AJ40" s="72"/>
      <c r="AK40" s="72"/>
      <c r="AL40" s="73"/>
      <c r="AM40" s="73"/>
      <c r="AN40" s="73"/>
      <c r="AO40" s="73"/>
      <c r="AP40" s="73"/>
      <c r="AQ40" s="73"/>
      <c r="AR40" s="73"/>
      <c r="AS40" s="73"/>
      <c r="AT40" s="72"/>
      <c r="AU40" s="72"/>
      <c r="AV40" s="72"/>
      <c r="AW40" s="72"/>
      <c r="AX40" s="72"/>
      <c r="AY40" s="72"/>
      <c r="AZ40" s="72"/>
      <c r="BA40" s="72"/>
      <c r="BB40" s="72"/>
      <c r="BC40" s="72"/>
      <c r="BD40" s="72"/>
      <c r="BE40" s="72"/>
      <c r="BF40" s="72"/>
      <c r="BG40" s="72"/>
      <c r="BH40" s="72"/>
      <c r="BI40" s="72"/>
      <c r="BJ40" s="77"/>
      <c r="BK40" s="10"/>
      <c r="BL40" s="10"/>
      <c r="BM40" s="10"/>
      <c r="BN40" s="10"/>
      <c r="BO40" s="10"/>
      <c r="BP40" s="10"/>
      <c r="BQ40" s="10"/>
      <c r="BR40" s="10"/>
    </row>
    <row r="41" spans="1:189" ht="18" x14ac:dyDescent="0.2">
      <c r="B41" s="96"/>
      <c r="C41" s="109"/>
      <c r="D41" s="210">
        <f>'Nozzle Flow Rates'!L20</f>
        <v>1.2994292180645721</v>
      </c>
      <c r="E41" s="209" t="s">
        <v>144</v>
      </c>
      <c r="F41" s="209" t="s">
        <v>146</v>
      </c>
      <c r="G41" s="211"/>
      <c r="H41" s="211"/>
      <c r="I41" s="212"/>
      <c r="J41" s="211"/>
      <c r="K41" s="211"/>
      <c r="L41" s="211"/>
      <c r="M41" s="212"/>
      <c r="N41" s="211"/>
      <c r="O41" s="211"/>
      <c r="P41" s="110"/>
      <c r="Q41" s="110"/>
      <c r="R41" s="110"/>
      <c r="S41" s="193"/>
      <c r="T41" s="97"/>
      <c r="U41" s="72"/>
      <c r="V41" s="72"/>
      <c r="W41" s="72"/>
      <c r="X41" s="72"/>
      <c r="Y41" s="72"/>
      <c r="Z41" s="72"/>
      <c r="AA41" s="72"/>
      <c r="AB41" s="72"/>
      <c r="AC41" s="72"/>
      <c r="AD41" s="73"/>
      <c r="AE41" s="73"/>
      <c r="AF41" s="73"/>
      <c r="AG41" s="73"/>
      <c r="AH41" s="73"/>
      <c r="AI41" s="73"/>
      <c r="AJ41" s="73"/>
      <c r="AK41" s="73"/>
      <c r="AL41" s="73"/>
      <c r="AM41" s="73"/>
      <c r="AN41" s="73"/>
      <c r="AO41" s="73"/>
      <c r="AP41" s="73"/>
      <c r="AQ41" s="73"/>
      <c r="AR41" s="73"/>
      <c r="AS41" s="73"/>
      <c r="AT41" s="72"/>
      <c r="AU41" s="72"/>
      <c r="AV41" s="72"/>
      <c r="AW41" s="72"/>
      <c r="AX41" s="72"/>
      <c r="AY41" s="72"/>
      <c r="AZ41" s="72"/>
      <c r="BA41" s="72"/>
      <c r="BB41" s="72"/>
      <c r="BC41" s="72"/>
      <c r="BD41" s="72"/>
      <c r="BE41" s="72"/>
      <c r="BF41" s="72"/>
      <c r="BG41" s="72"/>
      <c r="BH41" s="72"/>
      <c r="BI41" s="72"/>
      <c r="BJ41" s="77"/>
      <c r="BK41" s="10"/>
      <c r="BL41" s="10"/>
      <c r="BM41" s="10"/>
      <c r="BN41" s="10"/>
      <c r="BO41" s="10"/>
      <c r="BP41" s="10"/>
      <c r="BQ41" s="10"/>
      <c r="BR41" s="10"/>
    </row>
    <row r="42" spans="1:189" ht="18" x14ac:dyDescent="0.2">
      <c r="B42" s="96"/>
      <c r="C42" s="109"/>
      <c r="D42" s="213"/>
      <c r="E42" s="212"/>
      <c r="F42" s="212"/>
      <c r="G42" s="211"/>
      <c r="H42" s="211"/>
      <c r="I42" s="212"/>
      <c r="J42" s="211"/>
      <c r="K42" s="211"/>
      <c r="L42" s="211"/>
      <c r="M42" s="212"/>
      <c r="N42" s="211"/>
      <c r="O42" s="211"/>
      <c r="P42" s="110"/>
      <c r="Q42" s="110"/>
      <c r="R42" s="110"/>
      <c r="S42" s="193"/>
      <c r="T42" s="97"/>
      <c r="U42" s="72"/>
      <c r="V42" s="72"/>
      <c r="W42" s="72"/>
      <c r="X42" s="72"/>
      <c r="Y42" s="72"/>
      <c r="Z42" s="72"/>
      <c r="AA42" s="72"/>
      <c r="AB42" s="72"/>
      <c r="AC42" s="72"/>
      <c r="AD42" s="73"/>
      <c r="AE42" s="73"/>
      <c r="AF42" s="73"/>
      <c r="AG42" s="73"/>
      <c r="AH42" s="73"/>
      <c r="AI42" s="73"/>
      <c r="AJ42" s="73"/>
      <c r="AK42" s="73"/>
      <c r="AL42" s="73"/>
      <c r="AM42" s="73"/>
      <c r="AN42" s="73"/>
      <c r="AO42" s="73"/>
      <c r="AP42" s="73"/>
      <c r="AQ42" s="73"/>
      <c r="AR42" s="73"/>
      <c r="AS42" s="73"/>
      <c r="AT42" s="72"/>
      <c r="AU42" s="72"/>
      <c r="AV42" s="72"/>
      <c r="AW42" s="72"/>
      <c r="AX42" s="72"/>
      <c r="AY42" s="72"/>
      <c r="AZ42" s="72"/>
      <c r="BA42" s="72"/>
      <c r="BB42" s="72"/>
      <c r="BC42" s="72"/>
      <c r="BD42" s="72"/>
      <c r="BE42" s="72"/>
      <c r="BF42" s="72"/>
      <c r="BG42" s="72"/>
      <c r="BH42" s="72"/>
      <c r="BI42" s="72"/>
      <c r="BJ42" s="77"/>
      <c r="BK42" s="10"/>
      <c r="BL42" s="10"/>
      <c r="BM42" s="10"/>
      <c r="BN42" s="10"/>
      <c r="BO42" s="10"/>
      <c r="BP42" s="10"/>
      <c r="BQ42" s="10"/>
      <c r="BR42" s="10"/>
    </row>
    <row r="43" spans="1:189" ht="18" x14ac:dyDescent="0.2">
      <c r="B43" s="96"/>
      <c r="C43" s="109"/>
      <c r="D43" s="214">
        <f>D39/D41</f>
        <v>46.640524750036008</v>
      </c>
      <c r="E43" s="209" t="s">
        <v>147</v>
      </c>
      <c r="F43" s="209" t="s">
        <v>148</v>
      </c>
      <c r="G43" s="207"/>
      <c r="H43" s="207"/>
      <c r="I43" s="209"/>
      <c r="J43" s="207"/>
      <c r="K43" s="207"/>
      <c r="L43" s="211"/>
      <c r="M43" s="212"/>
      <c r="N43" s="211"/>
      <c r="O43" s="211"/>
      <c r="P43" s="110"/>
      <c r="Q43" s="110"/>
      <c r="R43" s="110"/>
      <c r="S43" s="193"/>
      <c r="T43" s="97"/>
      <c r="U43" s="72"/>
      <c r="V43" s="72"/>
      <c r="W43" s="72"/>
      <c r="X43" s="72"/>
      <c r="Y43" s="72"/>
      <c r="Z43" s="72"/>
      <c r="AA43" s="72"/>
      <c r="AB43" s="72"/>
      <c r="AC43" s="72"/>
      <c r="AD43" s="73"/>
      <c r="AE43" s="73"/>
      <c r="AF43" s="73"/>
      <c r="AG43" s="73"/>
      <c r="AH43" s="73"/>
      <c r="AI43" s="73"/>
      <c r="AJ43" s="73"/>
      <c r="AK43" s="73"/>
      <c r="AL43" s="73"/>
      <c r="AM43" s="73"/>
      <c r="AN43" s="73"/>
      <c r="AO43" s="73"/>
      <c r="AP43" s="73"/>
      <c r="AQ43" s="73"/>
      <c r="AR43" s="73"/>
      <c r="AS43" s="73"/>
      <c r="AT43" s="72"/>
      <c r="AU43" s="72"/>
      <c r="AV43" s="72"/>
      <c r="AW43" s="72"/>
      <c r="AX43" s="72"/>
      <c r="AY43" s="72"/>
      <c r="AZ43" s="72"/>
      <c r="BA43" s="72"/>
      <c r="BB43" s="72"/>
      <c r="BC43" s="72"/>
      <c r="BD43" s="72"/>
      <c r="BE43" s="72"/>
      <c r="BF43" s="72"/>
      <c r="BG43" s="72"/>
      <c r="BH43" s="72"/>
      <c r="BI43" s="72"/>
      <c r="BJ43" s="77"/>
      <c r="BK43" s="10"/>
      <c r="BL43" s="10"/>
      <c r="BM43" s="10"/>
      <c r="BN43" s="10"/>
      <c r="BO43" s="10"/>
      <c r="BP43" s="10"/>
      <c r="BQ43" s="10"/>
      <c r="BR43" s="10"/>
    </row>
    <row r="44" spans="1:189" ht="17" thickBot="1" x14ac:dyDescent="0.25">
      <c r="B44" s="96"/>
      <c r="C44" s="215"/>
      <c r="D44" s="216"/>
      <c r="E44" s="217"/>
      <c r="F44" s="217"/>
      <c r="G44" s="217"/>
      <c r="H44" s="217"/>
      <c r="I44" s="217"/>
      <c r="J44" s="217"/>
      <c r="K44" s="218"/>
      <c r="L44" s="217"/>
      <c r="M44" s="217"/>
      <c r="N44" s="217"/>
      <c r="O44" s="217"/>
      <c r="P44" s="217"/>
      <c r="Q44" s="217"/>
      <c r="R44" s="217"/>
      <c r="S44" s="219"/>
      <c r="T44" s="97"/>
      <c r="U44" s="72"/>
      <c r="V44" s="26"/>
      <c r="W44" s="26"/>
      <c r="X44" s="26"/>
      <c r="Y44" s="26"/>
      <c r="Z44" s="26"/>
      <c r="AA44" s="26"/>
      <c r="AB44" s="26"/>
      <c r="AC44" s="72"/>
      <c r="AD44" s="73"/>
      <c r="AE44" s="73"/>
      <c r="AF44" s="73"/>
      <c r="AG44" s="73"/>
      <c r="AH44" s="73"/>
      <c r="AI44" s="73"/>
      <c r="AJ44" s="73"/>
      <c r="AK44" s="73"/>
      <c r="AL44" s="73"/>
      <c r="AM44" s="73"/>
      <c r="AN44" s="73"/>
      <c r="AO44" s="73"/>
      <c r="AP44" s="73"/>
      <c r="AQ44" s="73"/>
      <c r="AR44" s="73"/>
      <c r="AS44" s="73"/>
      <c r="AT44" s="72"/>
      <c r="AU44" s="72"/>
      <c r="AV44" s="72"/>
      <c r="AW44" s="72"/>
      <c r="AX44" s="72"/>
      <c r="AY44" s="72"/>
      <c r="AZ44" s="72"/>
      <c r="BA44" s="72"/>
      <c r="BB44" s="72"/>
      <c r="BC44" s="72"/>
      <c r="BD44" s="72"/>
      <c r="BE44" s="72"/>
      <c r="BF44" s="72"/>
      <c r="BG44" s="72"/>
      <c r="BH44" s="72"/>
      <c r="BI44" s="72"/>
      <c r="BJ44" s="77"/>
      <c r="BK44" s="10"/>
      <c r="BL44" s="10"/>
      <c r="BM44" s="10"/>
      <c r="BN44" s="10"/>
      <c r="BO44" s="10"/>
      <c r="BP44" s="10"/>
      <c r="BQ44" s="10"/>
      <c r="BR44" s="10"/>
    </row>
    <row r="45" spans="1:189" ht="8" customHeight="1" thickBot="1" x14ac:dyDescent="0.2">
      <c r="A45" s="10"/>
      <c r="B45" s="99"/>
      <c r="C45" s="100"/>
      <c r="D45" s="100"/>
      <c r="E45" s="100"/>
      <c r="F45" s="100"/>
      <c r="G45" s="100"/>
      <c r="H45" s="100"/>
      <c r="I45" s="100"/>
      <c r="J45" s="100"/>
      <c r="K45" s="101"/>
      <c r="L45" s="100"/>
      <c r="M45" s="100"/>
      <c r="N45" s="100"/>
      <c r="O45" s="100"/>
      <c r="P45" s="100"/>
      <c r="Q45" s="100"/>
      <c r="R45" s="100"/>
      <c r="S45" s="100"/>
      <c r="T45" s="102"/>
      <c r="U45" s="72"/>
      <c r="V45" s="72"/>
      <c r="W45" s="72"/>
      <c r="X45" s="72"/>
      <c r="Y45" s="72"/>
      <c r="Z45" s="72"/>
      <c r="AA45" s="72"/>
      <c r="AB45" s="72"/>
      <c r="AC45" s="72"/>
      <c r="AD45" s="73"/>
      <c r="AE45" s="73"/>
      <c r="AF45" s="73"/>
      <c r="AG45" s="73"/>
      <c r="AH45" s="73"/>
      <c r="AI45" s="73"/>
      <c r="AJ45" s="73"/>
      <c r="AK45" s="73"/>
      <c r="AL45" s="73"/>
      <c r="AM45" s="73"/>
      <c r="AN45" s="73"/>
      <c r="AO45" s="73"/>
      <c r="AP45" s="73"/>
      <c r="AQ45" s="73"/>
      <c r="AR45" s="73"/>
      <c r="AS45" s="73"/>
      <c r="AT45" s="72"/>
      <c r="AU45" s="72"/>
      <c r="AV45" s="72"/>
      <c r="AW45" s="72"/>
      <c r="AX45" s="72"/>
      <c r="AY45" s="72"/>
      <c r="AZ45" s="72"/>
      <c r="BA45" s="72"/>
      <c r="BB45" s="72"/>
      <c r="BC45" s="72"/>
      <c r="BD45" s="72"/>
      <c r="BE45" s="72"/>
      <c r="BF45" s="72"/>
      <c r="BG45" s="72"/>
      <c r="BH45" s="72"/>
      <c r="BI45" s="72"/>
      <c r="BJ45" s="77"/>
      <c r="BK45" s="10"/>
      <c r="BL45" s="10"/>
      <c r="BM45" s="10"/>
      <c r="BN45" s="10"/>
      <c r="BO45" s="10"/>
      <c r="BP45" s="10"/>
      <c r="BQ45" s="10"/>
      <c r="BR45" s="10"/>
    </row>
    <row r="46" spans="1:189" ht="12" customHeight="1" x14ac:dyDescent="0.15">
      <c r="C46" s="26"/>
      <c r="D46" s="26"/>
      <c r="E46" s="26"/>
      <c r="F46" s="26"/>
      <c r="G46" s="71"/>
      <c r="H46" s="71"/>
      <c r="I46" s="26"/>
      <c r="J46" s="71"/>
      <c r="K46" s="71"/>
      <c r="L46" s="71"/>
      <c r="M46" s="26"/>
      <c r="N46" s="71"/>
      <c r="O46" s="71"/>
      <c r="P46" s="26"/>
      <c r="Q46" s="26"/>
      <c r="R46" s="26"/>
      <c r="S46" s="26"/>
      <c r="T46" s="26"/>
      <c r="U46" s="72"/>
      <c r="V46" s="72"/>
      <c r="W46" s="72"/>
      <c r="X46" s="72"/>
      <c r="Y46" s="72"/>
      <c r="Z46" s="72"/>
      <c r="AA46" s="72"/>
      <c r="AB46" s="72"/>
      <c r="AC46" s="72"/>
      <c r="AD46" s="73"/>
      <c r="AE46" s="73"/>
      <c r="AF46" s="73"/>
      <c r="AG46" s="73"/>
      <c r="AH46" s="73"/>
      <c r="AI46" s="73"/>
      <c r="AJ46" s="73"/>
      <c r="AK46" s="73"/>
      <c r="AL46" s="73"/>
      <c r="AM46" s="73"/>
      <c r="AN46" s="73"/>
      <c r="AO46" s="73"/>
      <c r="AP46" s="73"/>
      <c r="AQ46" s="73"/>
      <c r="AR46" s="73"/>
      <c r="AS46" s="73"/>
      <c r="AT46" s="72"/>
      <c r="AU46" s="72"/>
      <c r="AV46" s="72"/>
      <c r="AW46" s="72"/>
      <c r="AX46" s="72"/>
      <c r="AY46" s="72"/>
      <c r="AZ46" s="72"/>
      <c r="BA46" s="72"/>
      <c r="BB46" s="72"/>
      <c r="BC46" s="72"/>
      <c r="BD46" s="72"/>
      <c r="BE46" s="72"/>
      <c r="BF46" s="72"/>
      <c r="BG46" s="72"/>
      <c r="BH46" s="72"/>
      <c r="BI46" s="72"/>
      <c r="BJ46" s="77"/>
      <c r="BK46" s="10"/>
      <c r="BL46" s="10"/>
      <c r="BM46" s="10"/>
      <c r="BN46" s="10"/>
      <c r="BO46" s="10"/>
      <c r="BP46" s="10"/>
      <c r="BQ46" s="10"/>
      <c r="BR46" s="10"/>
    </row>
    <row r="47" spans="1:189" ht="12" customHeight="1" x14ac:dyDescent="0.15">
      <c r="C47" s="26"/>
      <c r="D47" s="26"/>
      <c r="E47" s="26"/>
      <c r="F47" s="26"/>
      <c r="G47" s="71"/>
      <c r="H47" s="71"/>
      <c r="I47" s="26"/>
      <c r="J47" s="71"/>
      <c r="K47" s="71"/>
      <c r="L47" s="71"/>
      <c r="M47" s="26"/>
      <c r="N47" s="71"/>
      <c r="O47" s="71"/>
      <c r="P47" s="26"/>
      <c r="Q47" s="26"/>
      <c r="R47" s="26"/>
      <c r="S47" s="26"/>
      <c r="T47" s="26"/>
      <c r="U47" s="72"/>
      <c r="V47" s="72"/>
      <c r="W47" s="72"/>
      <c r="X47" s="72"/>
      <c r="Y47" s="72"/>
      <c r="Z47" s="72"/>
      <c r="AA47" s="72"/>
      <c r="AB47" s="72"/>
      <c r="AC47" s="72"/>
      <c r="AD47" s="73"/>
      <c r="AE47" s="73"/>
      <c r="AF47" s="73"/>
      <c r="AG47" s="73"/>
      <c r="AH47" s="73"/>
      <c r="AI47" s="73"/>
      <c r="AJ47" s="73"/>
      <c r="AK47" s="73"/>
      <c r="AL47" s="73"/>
      <c r="AM47" s="73"/>
      <c r="AN47" s="73"/>
      <c r="AO47" s="73"/>
      <c r="AP47" s="73"/>
      <c r="AQ47" s="73"/>
      <c r="AR47" s="73"/>
      <c r="AS47" s="73"/>
      <c r="AT47" s="72"/>
      <c r="AU47" s="72"/>
      <c r="AV47" s="72"/>
      <c r="AW47" s="72"/>
      <c r="AX47" s="72"/>
      <c r="AY47" s="72"/>
      <c r="AZ47" s="72"/>
      <c r="BA47" s="72"/>
      <c r="BB47" s="72"/>
      <c r="BC47" s="72"/>
      <c r="BD47" s="72"/>
      <c r="BE47" s="72"/>
      <c r="BF47" s="72"/>
      <c r="BG47" s="72"/>
      <c r="BH47" s="72"/>
      <c r="BI47" s="72"/>
      <c r="BJ47" s="77"/>
      <c r="BK47" s="10"/>
      <c r="BL47" s="10"/>
      <c r="BM47" s="10"/>
      <c r="BN47" s="10"/>
      <c r="BO47" s="10"/>
      <c r="BP47" s="10"/>
      <c r="BQ47" s="10"/>
      <c r="BR47" s="10"/>
    </row>
    <row r="48" spans="1:189" ht="12.75" customHeight="1" x14ac:dyDescent="0.15">
      <c r="C48" s="26"/>
      <c r="D48" s="26"/>
      <c r="E48" s="26"/>
      <c r="F48" s="26"/>
      <c r="G48" s="71"/>
      <c r="H48" s="71"/>
      <c r="I48" s="26"/>
      <c r="J48" s="71"/>
      <c r="K48" s="71"/>
      <c r="L48" s="71"/>
      <c r="M48" s="26"/>
      <c r="N48" s="71"/>
      <c r="O48" s="71"/>
      <c r="P48" s="26"/>
      <c r="Q48" s="26"/>
      <c r="R48" s="26"/>
      <c r="S48" s="26"/>
      <c r="T48" s="26"/>
      <c r="U48" s="72"/>
      <c r="V48" s="72"/>
      <c r="W48" s="72"/>
      <c r="X48" s="72"/>
      <c r="Y48" s="72"/>
      <c r="Z48" s="72"/>
      <c r="AA48" s="72"/>
      <c r="AB48" s="72"/>
      <c r="AC48" s="72"/>
      <c r="AD48" s="73"/>
      <c r="AE48" s="73"/>
      <c r="AF48" s="73"/>
      <c r="AG48" s="73"/>
      <c r="AH48" s="73"/>
      <c r="AI48" s="73"/>
      <c r="AJ48" s="73"/>
      <c r="AK48" s="73"/>
      <c r="AL48" s="73"/>
      <c r="AM48" s="73"/>
      <c r="AN48" s="73"/>
      <c r="AO48" s="73"/>
      <c r="AP48" s="73"/>
      <c r="AQ48" s="73"/>
      <c r="AR48" s="73"/>
      <c r="AS48" s="73"/>
      <c r="AT48" s="72"/>
      <c r="AU48" s="72"/>
      <c r="AV48" s="72"/>
      <c r="AW48" s="72"/>
      <c r="AX48" s="72"/>
      <c r="AY48" s="72"/>
      <c r="AZ48" s="72"/>
      <c r="BA48" s="72"/>
      <c r="BB48" s="72"/>
      <c r="BC48" s="72"/>
      <c r="BD48" s="72"/>
      <c r="BE48" s="72"/>
      <c r="BF48" s="72"/>
      <c r="BG48" s="72"/>
      <c r="BH48" s="72"/>
      <c r="BI48" s="72"/>
      <c r="BJ48" s="77"/>
      <c r="BK48" s="10"/>
      <c r="BL48" s="10"/>
      <c r="BM48" s="10"/>
      <c r="BN48" s="10"/>
      <c r="BO48" s="10"/>
      <c r="BP48" s="10"/>
      <c r="BQ48" s="10"/>
      <c r="BR48" s="10"/>
    </row>
    <row r="49" spans="3:62" ht="12.75" customHeight="1" x14ac:dyDescent="0.15">
      <c r="C49" s="26"/>
      <c r="D49" s="26"/>
      <c r="E49" s="26"/>
      <c r="F49" s="26"/>
      <c r="G49" s="71"/>
      <c r="H49" s="71"/>
      <c r="I49" s="26"/>
      <c r="J49" s="71"/>
      <c r="K49" s="71"/>
      <c r="L49" s="71"/>
      <c r="M49" s="26"/>
      <c r="N49" s="71"/>
      <c r="O49" s="71"/>
      <c r="P49" s="26"/>
      <c r="Q49" s="26"/>
      <c r="R49" s="26"/>
      <c r="S49" s="26"/>
      <c r="T49" s="26"/>
      <c r="U49" s="72"/>
      <c r="V49" s="72"/>
      <c r="W49" s="72"/>
      <c r="X49" s="72"/>
      <c r="Y49" s="72"/>
      <c r="Z49" s="72"/>
      <c r="AA49" s="72"/>
      <c r="AB49" s="72"/>
      <c r="AC49" s="72"/>
      <c r="AD49" s="73"/>
      <c r="AE49" s="73"/>
      <c r="AF49" s="73"/>
      <c r="AG49" s="73"/>
      <c r="AH49" s="73"/>
      <c r="AI49" s="73"/>
      <c r="AJ49" s="73"/>
      <c r="AK49" s="73"/>
      <c r="AL49" s="73"/>
      <c r="AM49" s="73"/>
      <c r="AN49" s="73"/>
      <c r="AO49" s="73"/>
      <c r="AP49" s="73"/>
      <c r="AQ49" s="73"/>
      <c r="AR49" s="73"/>
      <c r="AS49" s="73"/>
      <c r="AT49" s="72"/>
      <c r="AU49" s="72"/>
      <c r="AV49" s="72"/>
      <c r="AW49" s="72"/>
      <c r="AX49" s="72"/>
      <c r="AY49" s="72"/>
      <c r="AZ49" s="72"/>
      <c r="BA49" s="72"/>
      <c r="BB49" s="72"/>
      <c r="BC49" s="72"/>
      <c r="BD49" s="72"/>
      <c r="BE49" s="72"/>
      <c r="BF49" s="72"/>
      <c r="BG49" s="72"/>
      <c r="BH49" s="72"/>
      <c r="BI49" s="72"/>
      <c r="BJ49" s="26"/>
    </row>
    <row r="50" spans="3:62" ht="12.75" customHeight="1" x14ac:dyDescent="0.15">
      <c r="C50" s="26"/>
      <c r="D50" s="26"/>
      <c r="E50" s="26"/>
      <c r="F50" s="26"/>
      <c r="G50" s="71"/>
      <c r="H50" s="71"/>
      <c r="I50" s="26"/>
      <c r="J50" s="71"/>
      <c r="K50" s="71"/>
      <c r="L50" s="71"/>
      <c r="M50" s="26"/>
      <c r="N50" s="71"/>
      <c r="O50" s="71"/>
      <c r="P50" s="26"/>
      <c r="Q50" s="26"/>
      <c r="R50" s="26"/>
      <c r="S50" s="26"/>
      <c r="T50" s="26"/>
      <c r="U50" s="72"/>
      <c r="V50" s="72"/>
      <c r="W50" s="72"/>
      <c r="X50" s="72"/>
      <c r="Y50" s="72"/>
      <c r="Z50" s="72"/>
      <c r="AA50" s="72"/>
      <c r="AB50" s="72"/>
      <c r="AC50" s="72"/>
      <c r="AD50" s="73"/>
      <c r="AE50" s="73"/>
      <c r="AF50" s="73"/>
      <c r="AG50" s="73"/>
      <c r="AH50" s="73"/>
      <c r="AI50" s="73"/>
      <c r="AJ50" s="73"/>
      <c r="AK50" s="73"/>
      <c r="AL50" s="73"/>
      <c r="AM50" s="73"/>
      <c r="AN50" s="73"/>
      <c r="AO50" s="73"/>
      <c r="AP50" s="73"/>
      <c r="AQ50" s="73"/>
      <c r="AR50" s="73"/>
      <c r="AS50" s="73"/>
      <c r="AT50" s="72"/>
      <c r="AU50" s="72"/>
      <c r="AV50" s="72"/>
      <c r="AW50" s="72"/>
      <c r="AX50" s="72"/>
      <c r="AY50" s="72"/>
      <c r="AZ50" s="72"/>
      <c r="BA50" s="72"/>
      <c r="BB50" s="72"/>
      <c r="BC50" s="72"/>
      <c r="BD50" s="72"/>
      <c r="BE50" s="72"/>
      <c r="BF50" s="72"/>
      <c r="BG50" s="72"/>
      <c r="BH50" s="72"/>
      <c r="BI50" s="72"/>
      <c r="BJ50" s="26"/>
    </row>
    <row r="51" spans="3:62" ht="12.75" customHeight="1" x14ac:dyDescent="0.15">
      <c r="C51" s="26"/>
      <c r="D51" s="26"/>
      <c r="E51" s="26"/>
      <c r="F51" s="26"/>
      <c r="G51" s="71"/>
      <c r="H51" s="71"/>
      <c r="I51" s="26"/>
      <c r="J51" s="71"/>
      <c r="K51" s="71"/>
      <c r="L51" s="71"/>
      <c r="M51" s="26"/>
      <c r="N51" s="71"/>
      <c r="O51" s="71"/>
      <c r="P51" s="26"/>
      <c r="Q51" s="26"/>
      <c r="R51" s="26"/>
      <c r="S51" s="26"/>
      <c r="T51" s="26"/>
      <c r="U51" s="72"/>
      <c r="V51" s="72"/>
      <c r="W51" s="72"/>
      <c r="X51" s="72"/>
      <c r="Y51" s="72"/>
      <c r="Z51" s="72"/>
      <c r="AA51" s="72"/>
      <c r="AB51" s="72"/>
      <c r="AC51" s="72"/>
      <c r="AD51" s="73"/>
      <c r="AE51" s="73"/>
      <c r="AF51" s="73"/>
      <c r="AG51" s="73"/>
      <c r="AH51" s="73"/>
      <c r="AI51" s="73"/>
      <c r="AJ51" s="73"/>
      <c r="AK51" s="73"/>
      <c r="AL51" s="73"/>
      <c r="AM51" s="73"/>
      <c r="AN51" s="73"/>
      <c r="AO51" s="73"/>
      <c r="AP51" s="73"/>
      <c r="AQ51" s="73"/>
      <c r="AR51" s="73"/>
      <c r="AS51" s="73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26"/>
    </row>
    <row r="52" spans="3:62" ht="12.75" customHeight="1" x14ac:dyDescent="0.15">
      <c r="C52" s="26"/>
      <c r="D52" s="26"/>
      <c r="E52" s="26"/>
      <c r="F52" s="26"/>
      <c r="G52" s="71"/>
      <c r="H52" s="71"/>
      <c r="I52" s="26"/>
      <c r="J52" s="71"/>
      <c r="K52" s="71"/>
      <c r="L52" s="71"/>
      <c r="M52" s="26"/>
      <c r="N52" s="71"/>
      <c r="O52" s="71"/>
      <c r="P52" s="26"/>
      <c r="Q52" s="26"/>
      <c r="R52" s="26"/>
      <c r="S52" s="26"/>
      <c r="T52" s="26"/>
      <c r="U52" s="72"/>
      <c r="V52" s="72"/>
      <c r="W52" s="72"/>
      <c r="X52" s="72"/>
      <c r="Y52" s="72"/>
      <c r="Z52" s="72"/>
      <c r="AA52" s="72"/>
      <c r="AB52" s="72"/>
      <c r="AC52" s="72"/>
      <c r="AD52" s="73"/>
      <c r="AE52" s="73"/>
      <c r="AF52" s="73"/>
      <c r="AG52" s="73"/>
      <c r="AH52" s="73"/>
      <c r="AI52" s="73"/>
      <c r="AJ52" s="73"/>
      <c r="AK52" s="73"/>
      <c r="AL52" s="73"/>
      <c r="AM52" s="73"/>
      <c r="AN52" s="73"/>
      <c r="AO52" s="73"/>
      <c r="AP52" s="73"/>
      <c r="AQ52" s="73"/>
      <c r="AR52" s="73"/>
      <c r="AS52" s="73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26"/>
    </row>
    <row r="53" spans="3:62" ht="12.75" customHeight="1" x14ac:dyDescent="0.15">
      <c r="C53" s="26"/>
      <c r="D53" s="26"/>
      <c r="E53" s="26"/>
      <c r="F53" s="26"/>
      <c r="G53" s="71"/>
      <c r="H53" s="71"/>
      <c r="I53" s="26"/>
      <c r="J53" s="71"/>
      <c r="K53" s="71"/>
      <c r="L53" s="71"/>
      <c r="M53" s="26"/>
      <c r="N53" s="71"/>
      <c r="O53" s="71"/>
      <c r="P53" s="26"/>
      <c r="Q53" s="26"/>
      <c r="R53" s="26"/>
      <c r="S53" s="26"/>
      <c r="T53" s="26"/>
      <c r="U53" s="72"/>
      <c r="V53" s="72"/>
      <c r="W53" s="72"/>
      <c r="X53" s="72"/>
      <c r="Y53" s="72"/>
      <c r="Z53" s="72"/>
      <c r="AA53" s="72"/>
      <c r="AB53" s="72"/>
      <c r="AC53" s="72"/>
      <c r="AD53" s="73"/>
      <c r="AE53" s="73"/>
      <c r="AF53" s="73"/>
      <c r="AG53" s="73"/>
      <c r="AH53" s="73"/>
      <c r="AI53" s="73"/>
      <c r="AJ53" s="73"/>
      <c r="AK53" s="73"/>
      <c r="AL53" s="73"/>
      <c r="AM53" s="73"/>
      <c r="AN53" s="73"/>
      <c r="AO53" s="73"/>
      <c r="AP53" s="73"/>
      <c r="AQ53" s="73"/>
      <c r="AR53" s="73"/>
      <c r="AS53" s="73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26"/>
    </row>
    <row r="54" spans="3:62" ht="12.75" customHeight="1" x14ac:dyDescent="0.15">
      <c r="C54" s="26"/>
      <c r="D54" s="26"/>
      <c r="E54" s="26"/>
      <c r="F54" s="26"/>
      <c r="G54" s="71"/>
      <c r="H54" s="71"/>
      <c r="I54" s="26"/>
      <c r="J54" s="71"/>
      <c r="K54" s="71"/>
      <c r="L54" s="71"/>
      <c r="M54" s="26"/>
      <c r="N54" s="71"/>
      <c r="O54" s="71"/>
      <c r="P54" s="26"/>
      <c r="Q54" s="26"/>
      <c r="R54" s="26"/>
      <c r="S54" s="26"/>
      <c r="T54" s="26"/>
      <c r="U54" s="72"/>
      <c r="V54" s="72"/>
      <c r="W54" s="72"/>
      <c r="X54" s="72"/>
      <c r="Y54" s="72"/>
      <c r="Z54" s="72"/>
      <c r="AA54" s="72"/>
      <c r="AB54" s="72"/>
      <c r="AC54" s="72"/>
      <c r="AD54" s="73"/>
      <c r="AE54" s="73"/>
      <c r="AF54" s="73"/>
      <c r="AG54" s="73"/>
      <c r="AH54" s="73"/>
      <c r="AI54" s="73"/>
      <c r="AJ54" s="73"/>
      <c r="AK54" s="73"/>
      <c r="AL54" s="73"/>
      <c r="AM54" s="73"/>
      <c r="AN54" s="73"/>
      <c r="AO54" s="73"/>
      <c r="AP54" s="73"/>
      <c r="AQ54" s="73"/>
      <c r="AR54" s="73"/>
      <c r="AS54" s="73"/>
      <c r="AT54" s="72"/>
      <c r="AU54" s="72"/>
      <c r="AV54" s="72"/>
      <c r="AW54" s="72"/>
      <c r="AX54" s="72"/>
      <c r="AY54" s="72"/>
      <c r="AZ54" s="72"/>
      <c r="BA54" s="72"/>
      <c r="BB54" s="72"/>
      <c r="BC54" s="72"/>
      <c r="BD54" s="72"/>
      <c r="BE54" s="72"/>
      <c r="BF54" s="72"/>
      <c r="BG54" s="72"/>
      <c r="BH54" s="72"/>
      <c r="BI54" s="72"/>
      <c r="BJ54" s="26"/>
    </row>
    <row r="55" spans="3:62" ht="12.75" customHeight="1" x14ac:dyDescent="0.15">
      <c r="C55" s="26"/>
      <c r="D55" s="26"/>
      <c r="E55" s="26"/>
      <c r="F55" s="26"/>
      <c r="G55" s="71"/>
      <c r="H55" s="71"/>
      <c r="I55" s="26"/>
      <c r="J55" s="71"/>
      <c r="K55" s="71"/>
      <c r="L55" s="71"/>
      <c r="M55" s="26"/>
      <c r="N55" s="71"/>
      <c r="O55" s="71"/>
      <c r="P55" s="26"/>
      <c r="Q55" s="26"/>
      <c r="R55" s="26"/>
      <c r="S55" s="26"/>
      <c r="T55" s="26"/>
      <c r="U55" s="72"/>
      <c r="V55" s="72"/>
      <c r="W55" s="72"/>
      <c r="X55" s="72"/>
      <c r="Y55" s="72"/>
      <c r="Z55" s="72"/>
      <c r="AA55" s="72"/>
      <c r="AB55" s="72"/>
      <c r="AC55" s="72"/>
      <c r="AD55" s="73"/>
      <c r="AE55" s="73"/>
      <c r="AF55" s="73"/>
      <c r="AG55" s="73"/>
      <c r="AH55" s="73"/>
      <c r="AI55" s="73"/>
      <c r="AJ55" s="73"/>
      <c r="AK55" s="73"/>
      <c r="AL55" s="73"/>
      <c r="AM55" s="73"/>
      <c r="AN55" s="73"/>
      <c r="AO55" s="73"/>
      <c r="AP55" s="73"/>
      <c r="AQ55" s="73"/>
      <c r="AR55" s="73"/>
      <c r="AS55" s="73"/>
      <c r="AT55" s="72"/>
      <c r="AU55" s="72"/>
      <c r="AV55" s="72"/>
      <c r="AW55" s="72"/>
      <c r="AX55" s="72"/>
      <c r="AY55" s="72"/>
      <c r="AZ55" s="72"/>
      <c r="BA55" s="72"/>
      <c r="BB55" s="72"/>
      <c r="BC55" s="72"/>
      <c r="BD55" s="72"/>
      <c r="BE55" s="72"/>
      <c r="BF55" s="72"/>
      <c r="BG55" s="72"/>
      <c r="BH55" s="72"/>
      <c r="BI55" s="72"/>
      <c r="BJ55" s="26"/>
    </row>
    <row r="56" spans="3:62" ht="12.75" customHeight="1" x14ac:dyDescent="0.15">
      <c r="C56" s="26"/>
      <c r="D56" s="26"/>
      <c r="E56" s="26"/>
      <c r="F56" s="26"/>
      <c r="G56" s="71"/>
      <c r="H56" s="71"/>
      <c r="I56" s="26"/>
      <c r="J56" s="71"/>
      <c r="K56" s="71"/>
      <c r="L56" s="71"/>
      <c r="M56" s="26"/>
      <c r="N56" s="71"/>
      <c r="O56" s="71"/>
      <c r="P56" s="26"/>
      <c r="Q56" s="26"/>
      <c r="R56" s="26"/>
      <c r="S56" s="26"/>
      <c r="T56" s="26"/>
      <c r="U56" s="72"/>
      <c r="V56" s="72"/>
      <c r="W56" s="72"/>
      <c r="X56" s="72"/>
      <c r="Y56" s="72"/>
      <c r="Z56" s="72"/>
      <c r="AA56" s="72"/>
      <c r="AB56" s="72"/>
      <c r="AC56" s="72"/>
      <c r="AD56" s="73"/>
      <c r="AE56" s="73"/>
      <c r="AF56" s="73"/>
      <c r="AG56" s="73"/>
      <c r="AH56" s="73"/>
      <c r="AI56" s="73"/>
      <c r="AJ56" s="73"/>
      <c r="AK56" s="73"/>
      <c r="AL56" s="73"/>
      <c r="AM56" s="73"/>
      <c r="AN56" s="73"/>
      <c r="AO56" s="73"/>
      <c r="AP56" s="73"/>
      <c r="AQ56" s="73"/>
      <c r="AR56" s="73"/>
      <c r="AS56" s="73"/>
      <c r="AT56" s="72"/>
      <c r="AU56" s="72"/>
      <c r="AV56" s="72"/>
      <c r="AW56" s="72"/>
      <c r="AX56" s="72"/>
      <c r="AY56" s="72"/>
      <c r="AZ56" s="72"/>
      <c r="BA56" s="72"/>
      <c r="BB56" s="72"/>
      <c r="BC56" s="72"/>
      <c r="BD56" s="72"/>
      <c r="BE56" s="72"/>
      <c r="BF56" s="72"/>
      <c r="BG56" s="72"/>
      <c r="BH56" s="72"/>
      <c r="BI56" s="72"/>
      <c r="BJ56" s="26"/>
    </row>
    <row r="57" spans="3:62" ht="12.75" customHeight="1" x14ac:dyDescent="0.15">
      <c r="C57" s="26"/>
      <c r="D57" s="26"/>
      <c r="E57" s="26"/>
      <c r="F57" s="26"/>
      <c r="G57" s="71"/>
      <c r="H57" s="71"/>
      <c r="I57" s="26"/>
      <c r="J57" s="71"/>
      <c r="K57" s="71"/>
      <c r="L57" s="71"/>
      <c r="M57" s="26"/>
      <c r="N57" s="71"/>
      <c r="O57" s="71"/>
      <c r="P57" s="26"/>
      <c r="Q57" s="26"/>
      <c r="R57" s="26"/>
      <c r="S57" s="26"/>
      <c r="T57" s="26"/>
      <c r="U57" s="72"/>
      <c r="V57" s="72"/>
      <c r="W57" s="72"/>
      <c r="X57" s="72"/>
      <c r="Y57" s="72"/>
      <c r="Z57" s="72"/>
      <c r="AA57" s="72"/>
      <c r="AB57" s="72"/>
      <c r="AC57" s="72"/>
      <c r="AD57" s="73"/>
      <c r="AE57" s="73"/>
      <c r="AF57" s="73"/>
      <c r="AG57" s="73"/>
      <c r="AH57" s="73"/>
      <c r="AI57" s="73"/>
      <c r="AJ57" s="73"/>
      <c r="AK57" s="73"/>
      <c r="AL57" s="73"/>
      <c r="AM57" s="73"/>
      <c r="AN57" s="73"/>
      <c r="AO57" s="73"/>
      <c r="AP57" s="73"/>
      <c r="AQ57" s="73"/>
      <c r="AR57" s="73"/>
      <c r="AS57" s="73"/>
      <c r="AT57" s="72"/>
      <c r="AU57" s="72"/>
      <c r="AV57" s="72"/>
      <c r="AW57" s="72"/>
      <c r="AX57" s="72"/>
      <c r="AY57" s="72"/>
      <c r="AZ57" s="72"/>
      <c r="BA57" s="72"/>
      <c r="BB57" s="72"/>
      <c r="BC57" s="72"/>
      <c r="BD57" s="72"/>
      <c r="BE57" s="72"/>
      <c r="BF57" s="72"/>
      <c r="BG57" s="72"/>
      <c r="BH57" s="72"/>
      <c r="BI57" s="72"/>
      <c r="BJ57" s="26"/>
    </row>
    <row r="58" spans="3:62" s="1" customFormat="1" ht="12.75" customHeight="1" x14ac:dyDescent="0.15">
      <c r="C58" s="26"/>
      <c r="D58" s="26"/>
      <c r="E58" s="26"/>
      <c r="F58" s="26"/>
      <c r="G58" s="71"/>
      <c r="H58" s="71"/>
      <c r="I58" s="26"/>
      <c r="J58" s="71"/>
      <c r="K58" s="71"/>
      <c r="L58" s="71"/>
      <c r="M58" s="26"/>
      <c r="N58" s="71"/>
      <c r="O58" s="71"/>
      <c r="P58" s="26"/>
      <c r="Q58" s="26"/>
      <c r="R58" s="26"/>
      <c r="S58" s="26"/>
      <c r="T58" s="26"/>
      <c r="U58" s="72"/>
      <c r="V58" s="72"/>
      <c r="W58" s="72"/>
      <c r="X58" s="72"/>
      <c r="Y58" s="72"/>
      <c r="Z58" s="72"/>
      <c r="AA58" s="72"/>
      <c r="AB58" s="72"/>
      <c r="AC58" s="72"/>
      <c r="AD58" s="73"/>
      <c r="AE58" s="73"/>
      <c r="AF58" s="73"/>
      <c r="AG58" s="73"/>
      <c r="AH58" s="73"/>
      <c r="AI58" s="73"/>
      <c r="AJ58" s="73"/>
      <c r="AK58" s="73"/>
      <c r="AL58" s="73"/>
      <c r="AM58" s="73"/>
      <c r="AN58" s="73"/>
      <c r="AO58" s="73"/>
      <c r="AP58" s="73"/>
      <c r="AQ58" s="73"/>
      <c r="AR58" s="73"/>
      <c r="AS58" s="73"/>
      <c r="AT58" s="72"/>
      <c r="AU58" s="72"/>
      <c r="AV58" s="72"/>
      <c r="AW58" s="72"/>
      <c r="AX58" s="72"/>
      <c r="AY58" s="72"/>
      <c r="AZ58" s="72"/>
      <c r="BA58" s="72"/>
      <c r="BB58" s="72"/>
      <c r="BC58" s="72"/>
      <c r="BD58" s="72"/>
      <c r="BE58" s="72"/>
      <c r="BF58" s="72"/>
      <c r="BG58" s="72"/>
      <c r="BH58" s="72"/>
      <c r="BI58" s="72"/>
      <c r="BJ58" s="26"/>
    </row>
    <row r="59" spans="3:62" s="1" customFormat="1" ht="12.75" customHeight="1" x14ac:dyDescent="0.15">
      <c r="C59" s="26"/>
      <c r="D59" s="26"/>
      <c r="E59" s="26"/>
      <c r="F59" s="26"/>
      <c r="G59" s="71"/>
      <c r="H59" s="71"/>
      <c r="I59" s="26"/>
      <c r="J59" s="71"/>
      <c r="K59" s="71"/>
      <c r="L59" s="71"/>
      <c r="M59" s="26"/>
      <c r="N59" s="71"/>
      <c r="O59" s="71"/>
      <c r="P59" s="26"/>
      <c r="Q59" s="26"/>
      <c r="R59" s="26"/>
      <c r="S59" s="26"/>
      <c r="T59" s="26"/>
      <c r="U59" s="72"/>
      <c r="V59" s="72"/>
      <c r="W59" s="72"/>
      <c r="X59" s="72"/>
      <c r="Y59" s="72"/>
      <c r="Z59" s="72"/>
      <c r="AA59" s="72"/>
      <c r="AB59" s="72"/>
      <c r="AC59" s="72"/>
      <c r="AD59" s="73"/>
      <c r="AE59" s="73"/>
      <c r="AF59" s="73"/>
      <c r="AG59" s="73"/>
      <c r="AH59" s="73"/>
      <c r="AI59" s="73"/>
      <c r="AJ59" s="73"/>
      <c r="AK59" s="73"/>
      <c r="AL59" s="73"/>
      <c r="AM59" s="73"/>
      <c r="AN59" s="73"/>
      <c r="AO59" s="73"/>
      <c r="AP59" s="73"/>
      <c r="AQ59" s="73"/>
      <c r="AR59" s="73"/>
      <c r="AS59" s="73"/>
      <c r="AT59" s="72"/>
      <c r="AU59" s="72"/>
      <c r="AV59" s="72"/>
      <c r="AW59" s="72"/>
      <c r="AX59" s="72"/>
      <c r="AY59" s="72"/>
      <c r="AZ59" s="72"/>
      <c r="BA59" s="72"/>
      <c r="BB59" s="72"/>
      <c r="BC59" s="72"/>
      <c r="BD59" s="72"/>
      <c r="BE59" s="72"/>
      <c r="BF59" s="72"/>
      <c r="BG59" s="72"/>
      <c r="BH59" s="72"/>
      <c r="BI59" s="72"/>
      <c r="BJ59" s="26"/>
    </row>
    <row r="60" spans="3:62" s="1" customFormat="1" ht="12.75" customHeight="1" x14ac:dyDescent="0.15">
      <c r="C60" s="26"/>
      <c r="D60" s="26"/>
      <c r="E60" s="26"/>
      <c r="F60" s="26"/>
      <c r="G60" s="71"/>
      <c r="H60" s="71"/>
      <c r="I60" s="26"/>
      <c r="J60" s="71"/>
      <c r="K60" s="71"/>
      <c r="L60" s="71"/>
      <c r="M60" s="26"/>
      <c r="N60" s="71"/>
      <c r="O60" s="71"/>
      <c r="P60" s="26"/>
      <c r="Q60" s="26"/>
      <c r="R60" s="26"/>
      <c r="S60" s="26"/>
      <c r="T60" s="26"/>
      <c r="U60" s="72"/>
      <c r="V60" s="72"/>
      <c r="W60" s="72"/>
      <c r="X60" s="72"/>
      <c r="Y60" s="72"/>
      <c r="Z60" s="72"/>
      <c r="AA60" s="72"/>
      <c r="AB60" s="72"/>
      <c r="AC60" s="72"/>
      <c r="AD60" s="73"/>
      <c r="AE60" s="73"/>
      <c r="AF60" s="73"/>
      <c r="AG60" s="73"/>
      <c r="AH60" s="73"/>
      <c r="AI60" s="73"/>
      <c r="AJ60" s="73"/>
      <c r="AK60" s="73"/>
      <c r="AL60" s="73"/>
      <c r="AM60" s="73"/>
      <c r="AN60" s="73"/>
      <c r="AO60" s="73"/>
      <c r="AP60" s="73"/>
      <c r="AQ60" s="73"/>
      <c r="AR60" s="73"/>
      <c r="AS60" s="73"/>
      <c r="AT60" s="72"/>
      <c r="AU60" s="72"/>
      <c r="AV60" s="72"/>
      <c r="AW60" s="72"/>
      <c r="AX60" s="72"/>
      <c r="AY60" s="72"/>
      <c r="AZ60" s="72"/>
      <c r="BA60" s="72"/>
      <c r="BB60" s="72"/>
      <c r="BC60" s="72"/>
      <c r="BD60" s="72"/>
      <c r="BE60" s="72"/>
      <c r="BF60" s="72"/>
      <c r="BG60" s="72"/>
      <c r="BH60" s="72"/>
      <c r="BI60" s="72"/>
      <c r="BJ60" s="26"/>
    </row>
    <row r="61" spans="3:62" s="1" customFormat="1" ht="12.75" customHeight="1" x14ac:dyDescent="0.15">
      <c r="C61" s="26"/>
      <c r="D61" s="26"/>
      <c r="E61" s="26"/>
      <c r="F61" s="26"/>
      <c r="G61" s="71"/>
      <c r="H61" s="71"/>
      <c r="I61" s="26"/>
      <c r="J61" s="71"/>
      <c r="K61" s="71"/>
      <c r="L61" s="71"/>
      <c r="M61" s="26"/>
      <c r="N61" s="71"/>
      <c r="O61" s="71"/>
      <c r="P61" s="26"/>
      <c r="Q61" s="26"/>
      <c r="R61" s="26"/>
      <c r="S61" s="26"/>
      <c r="T61" s="26"/>
      <c r="U61" s="72"/>
      <c r="V61" s="72"/>
      <c r="W61" s="72"/>
      <c r="X61" s="72"/>
      <c r="Y61" s="72"/>
      <c r="Z61" s="72"/>
      <c r="AA61" s="72"/>
      <c r="AB61" s="72"/>
      <c r="AC61" s="72"/>
      <c r="AD61" s="73"/>
      <c r="AE61" s="73"/>
      <c r="AF61" s="73"/>
      <c r="AG61" s="73"/>
      <c r="AH61" s="73"/>
      <c r="AI61" s="73"/>
      <c r="AJ61" s="73"/>
      <c r="AK61" s="73"/>
      <c r="AL61" s="73"/>
      <c r="AM61" s="73"/>
      <c r="AN61" s="73"/>
      <c r="AO61" s="73"/>
      <c r="AP61" s="73"/>
      <c r="AQ61" s="73"/>
      <c r="AR61" s="73"/>
      <c r="AS61" s="73"/>
      <c r="AT61" s="72"/>
      <c r="AU61" s="72"/>
      <c r="AV61" s="72"/>
      <c r="AW61" s="72"/>
      <c r="AX61" s="72"/>
      <c r="AY61" s="72"/>
      <c r="AZ61" s="72"/>
      <c r="BA61" s="72"/>
      <c r="BB61" s="72"/>
      <c r="BC61" s="72"/>
      <c r="BD61" s="72"/>
      <c r="BE61" s="72"/>
      <c r="BF61" s="72"/>
      <c r="BG61" s="72"/>
      <c r="BH61" s="72"/>
      <c r="BI61" s="72"/>
      <c r="BJ61" s="26"/>
    </row>
    <row r="62" spans="3:62" s="1" customFormat="1" ht="12.75" customHeight="1" x14ac:dyDescent="0.15">
      <c r="C62" s="26"/>
      <c r="D62" s="26"/>
      <c r="E62" s="26"/>
      <c r="F62" s="26"/>
      <c r="G62" s="71"/>
      <c r="H62" s="71"/>
      <c r="I62" s="26"/>
      <c r="J62" s="71"/>
      <c r="K62" s="71"/>
      <c r="L62" s="71"/>
      <c r="M62" s="26"/>
      <c r="N62" s="71"/>
      <c r="O62" s="71"/>
      <c r="P62" s="26"/>
      <c r="Q62" s="26"/>
      <c r="R62" s="26"/>
      <c r="S62" s="26"/>
      <c r="T62" s="26"/>
      <c r="U62" s="72"/>
      <c r="V62" s="72"/>
      <c r="W62" s="72"/>
      <c r="X62" s="72"/>
      <c r="Y62" s="72"/>
      <c r="Z62" s="72"/>
      <c r="AA62" s="72"/>
      <c r="AB62" s="72"/>
      <c r="AC62" s="72"/>
      <c r="AD62" s="73"/>
      <c r="AE62" s="73"/>
      <c r="AF62" s="73"/>
      <c r="AG62" s="73"/>
      <c r="AH62" s="73"/>
      <c r="AI62" s="73"/>
      <c r="AJ62" s="73"/>
      <c r="AK62" s="73"/>
      <c r="AL62" s="73"/>
      <c r="AM62" s="73"/>
      <c r="AN62" s="73"/>
      <c r="AO62" s="73"/>
      <c r="AP62" s="73"/>
      <c r="AQ62" s="73"/>
      <c r="AR62" s="73"/>
      <c r="AS62" s="73"/>
      <c r="AT62" s="72"/>
      <c r="AU62" s="72"/>
      <c r="AV62" s="72"/>
      <c r="AW62" s="72"/>
      <c r="AX62" s="72"/>
      <c r="AY62" s="72"/>
      <c r="AZ62" s="72"/>
      <c r="BA62" s="72"/>
      <c r="BB62" s="72"/>
      <c r="BC62" s="72"/>
      <c r="BD62" s="72"/>
      <c r="BE62" s="72"/>
      <c r="BF62" s="72"/>
      <c r="BG62" s="72"/>
      <c r="BH62" s="72"/>
      <c r="BI62" s="72"/>
      <c r="BJ62" s="26"/>
    </row>
    <row r="63" spans="3:62" s="1" customFormat="1" ht="12.75" customHeight="1" x14ac:dyDescent="0.15">
      <c r="C63" s="26"/>
      <c r="D63" s="26"/>
      <c r="E63" s="26"/>
      <c r="F63" s="26"/>
      <c r="G63" s="71"/>
      <c r="H63" s="71"/>
      <c r="I63" s="26"/>
      <c r="J63" s="71"/>
      <c r="K63" s="71"/>
      <c r="L63" s="71"/>
      <c r="M63" s="26"/>
      <c r="N63" s="71"/>
      <c r="O63" s="71"/>
      <c r="P63" s="26"/>
      <c r="Q63" s="26"/>
      <c r="R63" s="26"/>
      <c r="S63" s="26"/>
      <c r="T63" s="26"/>
      <c r="U63" s="72"/>
      <c r="V63" s="72"/>
      <c r="W63" s="72"/>
      <c r="X63" s="72"/>
      <c r="Y63" s="72"/>
      <c r="Z63" s="72"/>
      <c r="AA63" s="72"/>
      <c r="AB63" s="72"/>
      <c r="AC63" s="72"/>
      <c r="AD63" s="73"/>
      <c r="AE63" s="73"/>
      <c r="AF63" s="73"/>
      <c r="AG63" s="73"/>
      <c r="AH63" s="73"/>
      <c r="AI63" s="73"/>
      <c r="AJ63" s="73"/>
      <c r="AK63" s="73"/>
      <c r="AL63" s="73"/>
      <c r="AM63" s="73"/>
      <c r="AN63" s="73"/>
      <c r="AO63" s="73"/>
      <c r="AP63" s="73"/>
      <c r="AQ63" s="73"/>
      <c r="AR63" s="73"/>
      <c r="AS63" s="73"/>
      <c r="AT63" s="72"/>
      <c r="AU63" s="72"/>
      <c r="AV63" s="72"/>
      <c r="AW63" s="72"/>
      <c r="AX63" s="72"/>
      <c r="AY63" s="72"/>
      <c r="AZ63" s="72"/>
      <c r="BA63" s="72"/>
      <c r="BB63" s="72"/>
      <c r="BC63" s="72"/>
      <c r="BD63" s="72"/>
      <c r="BE63" s="72"/>
      <c r="BF63" s="72"/>
      <c r="BG63" s="72"/>
      <c r="BH63" s="72"/>
      <c r="BI63" s="72"/>
      <c r="BJ63" s="26"/>
    </row>
    <row r="64" spans="3:62" s="1" customFormat="1" ht="12.75" customHeight="1" x14ac:dyDescent="0.15">
      <c r="C64" s="26"/>
      <c r="D64" s="26"/>
      <c r="E64" s="26"/>
      <c r="F64" s="26"/>
      <c r="G64" s="71"/>
      <c r="H64" s="71"/>
      <c r="I64" s="26"/>
      <c r="J64" s="71"/>
      <c r="K64" s="71"/>
      <c r="L64" s="71"/>
      <c r="M64" s="26"/>
      <c r="N64" s="71"/>
      <c r="O64" s="71"/>
      <c r="P64" s="26"/>
      <c r="Q64" s="26"/>
      <c r="R64" s="26"/>
      <c r="S64" s="26"/>
      <c r="T64" s="26"/>
      <c r="U64" s="72"/>
      <c r="V64" s="72"/>
      <c r="W64" s="72"/>
      <c r="X64" s="72"/>
      <c r="Y64" s="72"/>
      <c r="Z64" s="72"/>
      <c r="AA64" s="72"/>
      <c r="AB64" s="72"/>
      <c r="AC64" s="72"/>
      <c r="AD64" s="73"/>
      <c r="AE64" s="73"/>
      <c r="AF64" s="73"/>
      <c r="AG64" s="73"/>
      <c r="AH64" s="73"/>
      <c r="AI64" s="73"/>
      <c r="AJ64" s="73"/>
      <c r="AK64" s="73"/>
      <c r="AL64" s="73"/>
      <c r="AM64" s="73"/>
      <c r="AN64" s="73"/>
      <c r="AO64" s="73"/>
      <c r="AP64" s="73"/>
      <c r="AQ64" s="73"/>
      <c r="AR64" s="73"/>
      <c r="AS64" s="73"/>
      <c r="AT64" s="72"/>
      <c r="AU64" s="72"/>
      <c r="AV64" s="72"/>
      <c r="AW64" s="72"/>
      <c r="AX64" s="72"/>
      <c r="AY64" s="72"/>
      <c r="AZ64" s="72"/>
      <c r="BA64" s="72"/>
      <c r="BB64" s="72"/>
      <c r="BC64" s="72"/>
      <c r="BD64" s="72"/>
      <c r="BE64" s="72"/>
      <c r="BF64" s="72"/>
      <c r="BG64" s="72"/>
      <c r="BH64" s="72"/>
      <c r="BI64" s="72"/>
      <c r="BJ64" s="26"/>
    </row>
    <row r="65" spans="3:62" s="1" customFormat="1" ht="12.75" customHeight="1" x14ac:dyDescent="0.15">
      <c r="C65" s="26"/>
      <c r="D65" s="26"/>
      <c r="E65" s="26"/>
      <c r="F65" s="26"/>
      <c r="G65" s="71"/>
      <c r="H65" s="71"/>
      <c r="I65" s="26"/>
      <c r="J65" s="71"/>
      <c r="K65" s="71"/>
      <c r="L65" s="71"/>
      <c r="M65" s="26"/>
      <c r="N65" s="71"/>
      <c r="O65" s="71"/>
      <c r="P65" s="26"/>
      <c r="Q65" s="26"/>
      <c r="R65" s="26"/>
      <c r="S65" s="26"/>
      <c r="T65" s="26"/>
      <c r="U65" s="72"/>
      <c r="V65" s="72"/>
      <c r="W65" s="72"/>
      <c r="X65" s="72"/>
      <c r="Y65" s="72"/>
      <c r="Z65" s="72"/>
      <c r="AA65" s="72"/>
      <c r="AB65" s="72"/>
      <c r="AC65" s="72"/>
      <c r="AD65" s="73"/>
      <c r="AE65" s="73"/>
      <c r="AF65" s="73"/>
      <c r="AG65" s="73"/>
      <c r="AH65" s="73"/>
      <c r="AI65" s="73"/>
      <c r="AJ65" s="73"/>
      <c r="AK65" s="73"/>
      <c r="AL65" s="73"/>
      <c r="AM65" s="73"/>
      <c r="AN65" s="73"/>
      <c r="AO65" s="73"/>
      <c r="AP65" s="73"/>
      <c r="AQ65" s="73"/>
      <c r="AR65" s="73"/>
      <c r="AS65" s="73"/>
      <c r="AT65" s="72"/>
      <c r="AU65" s="72"/>
      <c r="AV65" s="72"/>
      <c r="AW65" s="72"/>
      <c r="AX65" s="72"/>
      <c r="AY65" s="72"/>
      <c r="AZ65" s="72"/>
      <c r="BA65" s="72"/>
      <c r="BB65" s="72"/>
      <c r="BC65" s="72"/>
      <c r="BD65" s="72"/>
      <c r="BE65" s="72"/>
      <c r="BF65" s="72"/>
      <c r="BG65" s="72"/>
      <c r="BH65" s="72"/>
      <c r="BI65" s="72"/>
      <c r="BJ65" s="26"/>
    </row>
    <row r="66" spans="3:62" s="1" customFormat="1" ht="12.75" customHeight="1" x14ac:dyDescent="0.15">
      <c r="C66" s="26"/>
      <c r="D66" s="26"/>
      <c r="E66" s="26"/>
      <c r="F66" s="26"/>
      <c r="G66" s="71"/>
      <c r="H66" s="71"/>
      <c r="I66" s="26"/>
      <c r="J66" s="71"/>
      <c r="K66" s="71"/>
      <c r="L66" s="71"/>
      <c r="M66" s="26"/>
      <c r="N66" s="71"/>
      <c r="O66" s="71"/>
      <c r="P66" s="26"/>
      <c r="Q66" s="26"/>
      <c r="R66" s="26"/>
      <c r="S66" s="26"/>
      <c r="T66" s="26"/>
      <c r="U66" s="72"/>
      <c r="V66" s="72"/>
      <c r="W66" s="72"/>
      <c r="X66" s="72"/>
      <c r="Y66" s="72"/>
      <c r="Z66" s="72"/>
      <c r="AA66" s="72"/>
      <c r="AB66" s="72"/>
      <c r="AC66" s="72"/>
      <c r="AD66" s="73"/>
      <c r="AE66" s="73"/>
      <c r="AF66" s="73"/>
      <c r="AG66" s="73"/>
      <c r="AH66" s="73"/>
      <c r="AI66" s="73"/>
      <c r="AJ66" s="73"/>
      <c r="AK66" s="73"/>
      <c r="AL66" s="73"/>
      <c r="AM66" s="73"/>
      <c r="AN66" s="73"/>
      <c r="AO66" s="73"/>
      <c r="AP66" s="73"/>
      <c r="AQ66" s="73"/>
      <c r="AR66" s="73"/>
      <c r="AS66" s="73"/>
      <c r="AT66" s="72"/>
      <c r="AU66" s="72"/>
      <c r="AV66" s="72"/>
      <c r="AW66" s="72"/>
      <c r="AX66" s="72"/>
      <c r="AY66" s="72"/>
      <c r="AZ66" s="72"/>
      <c r="BA66" s="72"/>
      <c r="BB66" s="72"/>
      <c r="BC66" s="72"/>
      <c r="BD66" s="72"/>
      <c r="BE66" s="72"/>
      <c r="BF66" s="72"/>
      <c r="BG66" s="72"/>
      <c r="BH66" s="72"/>
      <c r="BI66" s="72"/>
      <c r="BJ66" s="26"/>
    </row>
    <row r="67" spans="3:62" s="1" customFormat="1" ht="12.75" customHeight="1" x14ac:dyDescent="0.15">
      <c r="C67" s="26"/>
      <c r="D67" s="26"/>
      <c r="E67" s="26"/>
      <c r="F67" s="26"/>
      <c r="G67" s="71"/>
      <c r="H67" s="71"/>
      <c r="I67" s="26"/>
      <c r="J67" s="71"/>
      <c r="K67" s="71"/>
      <c r="L67" s="71"/>
      <c r="M67" s="26"/>
      <c r="N67" s="71"/>
      <c r="O67" s="71"/>
      <c r="P67" s="26"/>
      <c r="Q67" s="26"/>
      <c r="R67" s="26"/>
      <c r="S67" s="26"/>
      <c r="T67" s="26"/>
      <c r="U67" s="72"/>
      <c r="V67" s="72"/>
      <c r="W67" s="72"/>
      <c r="X67" s="72"/>
      <c r="Y67" s="72"/>
      <c r="Z67" s="72"/>
      <c r="AA67" s="72"/>
      <c r="AB67" s="72"/>
      <c r="AC67" s="72"/>
      <c r="AD67" s="73"/>
      <c r="AE67" s="73"/>
      <c r="AF67" s="73"/>
      <c r="AG67" s="73"/>
      <c r="AH67" s="73"/>
      <c r="AI67" s="73"/>
      <c r="AJ67" s="73"/>
      <c r="AK67" s="73"/>
      <c r="AL67" s="73"/>
      <c r="AM67" s="73"/>
      <c r="AN67" s="73"/>
      <c r="AO67" s="73"/>
      <c r="AP67" s="73"/>
      <c r="AQ67" s="73"/>
      <c r="AR67" s="73"/>
      <c r="AS67" s="73"/>
      <c r="AT67" s="72"/>
      <c r="AU67" s="72"/>
      <c r="AV67" s="72"/>
      <c r="AW67" s="72"/>
      <c r="AX67" s="72"/>
      <c r="AY67" s="72"/>
      <c r="AZ67" s="72"/>
      <c r="BA67" s="72"/>
      <c r="BB67" s="72"/>
      <c r="BC67" s="72"/>
      <c r="BD67" s="72"/>
      <c r="BE67" s="72"/>
      <c r="BF67" s="72"/>
      <c r="BG67" s="72"/>
      <c r="BH67" s="72"/>
      <c r="BI67" s="72"/>
      <c r="BJ67" s="26"/>
    </row>
    <row r="68" spans="3:62" s="1" customFormat="1" ht="12.75" customHeight="1" x14ac:dyDescent="0.15">
      <c r="C68" s="26"/>
      <c r="D68" s="26"/>
      <c r="E68" s="26"/>
      <c r="F68" s="26"/>
      <c r="G68" s="71"/>
      <c r="H68" s="71"/>
      <c r="I68" s="26"/>
      <c r="J68" s="71"/>
      <c r="K68" s="71"/>
      <c r="L68" s="71"/>
      <c r="M68" s="26"/>
      <c r="N68" s="71"/>
      <c r="O68" s="71"/>
      <c r="P68" s="26"/>
      <c r="Q68" s="26"/>
      <c r="R68" s="26"/>
      <c r="S68" s="26"/>
      <c r="T68" s="26"/>
      <c r="U68" s="72"/>
      <c r="V68" s="72"/>
      <c r="W68" s="72"/>
      <c r="X68" s="72"/>
      <c r="Y68" s="72"/>
      <c r="Z68" s="72"/>
      <c r="AA68" s="72"/>
      <c r="AB68" s="72"/>
      <c r="AC68" s="72"/>
      <c r="AD68" s="73"/>
      <c r="AE68" s="73"/>
      <c r="AF68" s="73"/>
      <c r="AG68" s="73"/>
      <c r="AH68" s="73"/>
      <c r="AI68" s="73"/>
      <c r="AJ68" s="73"/>
      <c r="AK68" s="73"/>
      <c r="AL68" s="73"/>
      <c r="AM68" s="73"/>
      <c r="AN68" s="73"/>
      <c r="AO68" s="73"/>
      <c r="AP68" s="73"/>
      <c r="AQ68" s="73"/>
      <c r="AR68" s="73"/>
      <c r="AS68" s="73"/>
      <c r="AT68" s="72"/>
      <c r="AU68" s="72"/>
      <c r="AV68" s="72"/>
      <c r="AW68" s="72"/>
      <c r="AX68" s="72"/>
      <c r="AY68" s="72"/>
      <c r="AZ68" s="72"/>
      <c r="BA68" s="72"/>
      <c r="BB68" s="72"/>
      <c r="BC68" s="72"/>
      <c r="BD68" s="72"/>
      <c r="BE68" s="72"/>
      <c r="BF68" s="72"/>
      <c r="BG68" s="72"/>
      <c r="BH68" s="72"/>
      <c r="BI68" s="72"/>
      <c r="BJ68" s="26"/>
    </row>
    <row r="69" spans="3:62" s="1" customFormat="1" ht="12.75" customHeight="1" x14ac:dyDescent="0.15">
      <c r="C69" s="26"/>
      <c r="D69" s="26"/>
      <c r="E69" s="26"/>
      <c r="F69" s="26"/>
      <c r="G69" s="71"/>
      <c r="H69" s="71"/>
      <c r="I69" s="26"/>
      <c r="J69" s="71"/>
      <c r="K69" s="71"/>
      <c r="L69" s="71"/>
      <c r="M69" s="26"/>
      <c r="N69" s="71"/>
      <c r="O69" s="71"/>
      <c r="P69" s="26"/>
      <c r="Q69" s="26"/>
      <c r="R69" s="26"/>
      <c r="S69" s="26"/>
      <c r="T69" s="26"/>
      <c r="U69" s="26"/>
      <c r="V69" s="26"/>
      <c r="W69" s="26"/>
      <c r="X69" s="26"/>
      <c r="Y69" s="26"/>
      <c r="Z69" s="26"/>
      <c r="AA69" s="26"/>
      <c r="AB69" s="26"/>
      <c r="AC69" s="26"/>
      <c r="AD69" s="74"/>
      <c r="AE69" s="74"/>
      <c r="AF69" s="74"/>
      <c r="AG69" s="74"/>
      <c r="AH69" s="74"/>
      <c r="AI69" s="74"/>
      <c r="AJ69" s="74"/>
      <c r="AK69" s="74"/>
      <c r="AL69" s="74"/>
      <c r="AM69" s="74"/>
      <c r="AN69" s="74"/>
      <c r="AO69" s="74"/>
      <c r="AP69" s="74"/>
      <c r="AQ69" s="74"/>
      <c r="AR69" s="74"/>
      <c r="AS69" s="74"/>
      <c r="AT69" s="26"/>
      <c r="AU69" s="26"/>
      <c r="AV69" s="26"/>
      <c r="AW69" s="26"/>
      <c r="AX69" s="26"/>
      <c r="AY69" s="26"/>
      <c r="AZ69" s="26"/>
      <c r="BA69" s="26"/>
      <c r="BB69" s="26"/>
      <c r="BC69" s="26"/>
      <c r="BD69" s="26"/>
      <c r="BE69" s="26"/>
      <c r="BF69" s="26"/>
      <c r="BG69" s="26"/>
      <c r="BH69" s="26"/>
      <c r="BI69" s="26"/>
      <c r="BJ69" s="26"/>
    </row>
    <row r="70" spans="3:62" s="1" customFormat="1" ht="12.75" customHeight="1" x14ac:dyDescent="0.15">
      <c r="C70" s="26"/>
      <c r="D70" s="26"/>
      <c r="E70" s="26"/>
      <c r="F70" s="26"/>
      <c r="G70" s="71"/>
      <c r="H70" s="71"/>
      <c r="I70" s="26"/>
      <c r="J70" s="71"/>
      <c r="K70" s="71"/>
      <c r="L70" s="71"/>
      <c r="M70" s="26"/>
      <c r="N70" s="71"/>
      <c r="O70" s="71"/>
      <c r="P70" s="26"/>
      <c r="Q70" s="26"/>
      <c r="R70" s="26"/>
      <c r="S70" s="26"/>
      <c r="T70" s="26"/>
      <c r="U70" s="26"/>
      <c r="V70" s="26"/>
      <c r="W70" s="26"/>
      <c r="X70" s="26"/>
      <c r="Y70" s="26"/>
      <c r="Z70" s="26"/>
      <c r="AA70" s="26"/>
      <c r="AB70" s="26"/>
      <c r="AC70" s="26"/>
      <c r="AD70" s="74"/>
      <c r="AE70" s="74"/>
      <c r="AF70" s="74"/>
      <c r="AG70" s="74"/>
      <c r="AH70" s="74"/>
      <c r="AI70" s="74"/>
      <c r="AJ70" s="74"/>
      <c r="AK70" s="74"/>
      <c r="AL70" s="74"/>
      <c r="AM70" s="74"/>
      <c r="AN70" s="74"/>
      <c r="AO70" s="74"/>
      <c r="AP70" s="74"/>
      <c r="AQ70" s="74"/>
      <c r="AR70" s="74"/>
      <c r="AS70" s="74"/>
      <c r="AT70" s="26"/>
      <c r="AU70" s="26"/>
      <c r="AV70" s="26"/>
      <c r="AW70" s="26"/>
      <c r="AX70" s="26"/>
      <c r="AY70" s="26"/>
      <c r="AZ70" s="26"/>
      <c r="BA70" s="26"/>
      <c r="BB70" s="26"/>
      <c r="BC70" s="26"/>
      <c r="BD70" s="26"/>
      <c r="BE70" s="26"/>
      <c r="BF70" s="26"/>
      <c r="BG70" s="26"/>
      <c r="BH70" s="26"/>
      <c r="BI70" s="26"/>
      <c r="BJ70" s="26"/>
    </row>
    <row r="71" spans="3:62" s="1" customFormat="1" ht="12.75" customHeight="1" x14ac:dyDescent="0.15">
      <c r="C71" s="26"/>
      <c r="D71" s="26"/>
      <c r="E71" s="26"/>
      <c r="F71" s="26"/>
      <c r="G71" s="71"/>
      <c r="H71" s="71"/>
      <c r="I71" s="26"/>
      <c r="J71" s="71"/>
      <c r="K71" s="71"/>
      <c r="L71" s="71"/>
      <c r="M71" s="26"/>
      <c r="N71" s="71"/>
      <c r="O71" s="71"/>
      <c r="P71" s="26"/>
      <c r="Q71" s="26"/>
      <c r="R71" s="26"/>
      <c r="S71" s="26"/>
      <c r="T71" s="26"/>
      <c r="U71" s="26"/>
      <c r="V71" s="26"/>
      <c r="W71" s="26"/>
      <c r="X71" s="26"/>
      <c r="Y71" s="26"/>
      <c r="Z71" s="26"/>
      <c r="AA71" s="26"/>
      <c r="AB71" s="26"/>
      <c r="AC71" s="26"/>
      <c r="AD71" s="74"/>
      <c r="AE71" s="74"/>
      <c r="AF71" s="74"/>
      <c r="AG71" s="74"/>
      <c r="AH71" s="74"/>
      <c r="AI71" s="74"/>
      <c r="AJ71" s="74"/>
      <c r="AK71" s="74"/>
      <c r="AL71" s="74"/>
      <c r="AM71" s="74"/>
      <c r="AN71" s="74"/>
      <c r="AO71" s="74"/>
      <c r="AP71" s="74"/>
      <c r="AQ71" s="74"/>
      <c r="AR71" s="74"/>
      <c r="AS71" s="74"/>
      <c r="AT71" s="26"/>
      <c r="AU71" s="26"/>
      <c r="AV71" s="26"/>
      <c r="AW71" s="26"/>
      <c r="AX71" s="26"/>
      <c r="AY71" s="26"/>
      <c r="AZ71" s="26"/>
      <c r="BA71" s="26"/>
      <c r="BB71" s="26"/>
      <c r="BC71" s="26"/>
      <c r="BD71" s="26"/>
      <c r="BE71" s="26"/>
      <c r="BF71" s="26"/>
      <c r="BG71" s="26"/>
      <c r="BH71" s="26"/>
      <c r="BI71" s="26"/>
      <c r="BJ71" s="26"/>
    </row>
    <row r="72" spans="3:62" s="1" customFormat="1" ht="12.75" customHeight="1" x14ac:dyDescent="0.15">
      <c r="C72" s="26"/>
      <c r="D72" s="26"/>
      <c r="E72" s="26"/>
      <c r="F72" s="26"/>
      <c r="G72" s="71"/>
      <c r="H72" s="71"/>
      <c r="I72" s="26"/>
      <c r="J72" s="71"/>
      <c r="K72" s="71"/>
      <c r="L72" s="71"/>
      <c r="M72" s="26"/>
      <c r="N72" s="71"/>
      <c r="O72" s="71"/>
      <c r="P72" s="26"/>
      <c r="Q72" s="26"/>
      <c r="R72" s="26"/>
      <c r="S72" s="26"/>
      <c r="T72" s="26"/>
      <c r="U72" s="26"/>
      <c r="V72" s="26"/>
      <c r="W72" s="26"/>
      <c r="X72" s="26"/>
      <c r="Y72" s="26"/>
      <c r="Z72" s="26"/>
      <c r="AA72" s="26"/>
      <c r="AB72" s="26"/>
      <c r="AC72" s="26"/>
      <c r="AD72" s="74"/>
      <c r="AE72" s="74"/>
      <c r="AF72" s="74"/>
      <c r="AG72" s="74"/>
      <c r="AH72" s="74"/>
      <c r="AI72" s="74"/>
      <c r="AJ72" s="74"/>
      <c r="AK72" s="74"/>
      <c r="AL72" s="74"/>
      <c r="AM72" s="74"/>
      <c r="AN72" s="74"/>
      <c r="AO72" s="74"/>
      <c r="AP72" s="74"/>
      <c r="AQ72" s="74"/>
      <c r="AR72" s="74"/>
      <c r="AS72" s="74"/>
      <c r="AT72" s="26"/>
      <c r="AU72" s="26"/>
      <c r="AV72" s="26"/>
      <c r="AW72" s="26"/>
      <c r="AX72" s="26"/>
      <c r="AY72" s="26"/>
      <c r="AZ72" s="26"/>
      <c r="BA72" s="26"/>
      <c r="BB72" s="26"/>
      <c r="BC72" s="26"/>
      <c r="BD72" s="26"/>
      <c r="BE72" s="26"/>
      <c r="BF72" s="26"/>
      <c r="BG72" s="26"/>
      <c r="BH72" s="26"/>
      <c r="BI72" s="26"/>
      <c r="BJ72" s="26"/>
    </row>
    <row r="73" spans="3:62" s="1" customFormat="1" ht="12.75" customHeight="1" x14ac:dyDescent="0.15">
      <c r="C73" s="26"/>
      <c r="D73" s="26"/>
      <c r="E73" s="26"/>
      <c r="F73" s="26"/>
      <c r="G73" s="71"/>
      <c r="H73" s="71"/>
      <c r="I73" s="26"/>
      <c r="J73" s="71"/>
      <c r="K73" s="71"/>
      <c r="L73" s="71"/>
      <c r="M73" s="26"/>
      <c r="N73" s="71"/>
      <c r="O73" s="71"/>
      <c r="P73" s="26"/>
      <c r="Q73" s="26"/>
      <c r="R73" s="26"/>
      <c r="S73" s="26"/>
      <c r="T73" s="26"/>
      <c r="U73" s="26"/>
      <c r="V73" s="26"/>
      <c r="W73" s="26"/>
      <c r="X73" s="26"/>
      <c r="Y73" s="26"/>
      <c r="Z73" s="26"/>
      <c r="AA73" s="26"/>
      <c r="AB73" s="26"/>
      <c r="AC73" s="26"/>
      <c r="AD73" s="74"/>
      <c r="AE73" s="74"/>
      <c r="AF73" s="74"/>
      <c r="AG73" s="74"/>
      <c r="AH73" s="74"/>
      <c r="AI73" s="74"/>
      <c r="AJ73" s="74"/>
      <c r="AK73" s="74"/>
      <c r="AL73" s="74"/>
      <c r="AM73" s="74"/>
      <c r="AN73" s="74"/>
      <c r="AO73" s="74"/>
      <c r="AP73" s="74"/>
      <c r="AQ73" s="74"/>
      <c r="AR73" s="74"/>
      <c r="AS73" s="74"/>
      <c r="AT73" s="26"/>
      <c r="AU73" s="26"/>
      <c r="AV73" s="26"/>
      <c r="AW73" s="26"/>
      <c r="AX73" s="26"/>
      <c r="AY73" s="26"/>
      <c r="AZ73" s="26"/>
      <c r="BA73" s="26"/>
      <c r="BB73" s="26"/>
      <c r="BC73" s="26"/>
      <c r="BD73" s="26"/>
      <c r="BE73" s="26"/>
      <c r="BF73" s="26"/>
      <c r="BG73" s="26"/>
      <c r="BH73" s="26"/>
      <c r="BI73" s="26"/>
      <c r="BJ73" s="26"/>
    </row>
    <row r="74" spans="3:62" s="1" customFormat="1" ht="12.75" customHeight="1" x14ac:dyDescent="0.15">
      <c r="C74" s="26"/>
      <c r="D74" s="26"/>
      <c r="E74" s="26"/>
      <c r="F74" s="26"/>
      <c r="G74" s="71"/>
      <c r="H74" s="71"/>
      <c r="I74" s="26"/>
      <c r="J74" s="71"/>
      <c r="K74" s="71"/>
      <c r="L74" s="71"/>
      <c r="M74" s="26"/>
      <c r="N74" s="71"/>
      <c r="O74" s="71"/>
      <c r="P74" s="26"/>
      <c r="Q74" s="26"/>
      <c r="R74" s="26"/>
      <c r="S74" s="26"/>
      <c r="T74" s="26"/>
      <c r="U74" s="26"/>
      <c r="V74" s="26"/>
      <c r="W74" s="26"/>
      <c r="X74" s="26"/>
      <c r="Y74" s="26"/>
      <c r="Z74" s="26"/>
      <c r="AA74" s="26"/>
      <c r="AB74" s="26"/>
      <c r="AC74" s="26"/>
      <c r="AD74" s="74"/>
      <c r="AE74" s="74"/>
      <c r="AF74" s="74"/>
      <c r="AG74" s="74"/>
      <c r="AH74" s="74"/>
      <c r="AI74" s="74"/>
      <c r="AJ74" s="74"/>
      <c r="AK74" s="74"/>
      <c r="AL74" s="74"/>
      <c r="AM74" s="74"/>
      <c r="AN74" s="74"/>
      <c r="AO74" s="74"/>
      <c r="AP74" s="74"/>
      <c r="AQ74" s="74"/>
      <c r="AR74" s="74"/>
      <c r="AS74" s="74"/>
      <c r="AT74" s="26"/>
      <c r="AU74" s="26"/>
      <c r="AV74" s="26"/>
      <c r="AW74" s="26"/>
      <c r="AX74" s="26"/>
      <c r="AY74" s="26"/>
      <c r="AZ74" s="26"/>
      <c r="BA74" s="26"/>
      <c r="BB74" s="26"/>
      <c r="BC74" s="26"/>
      <c r="BD74" s="26"/>
      <c r="BE74" s="26"/>
      <c r="BF74" s="26"/>
      <c r="BG74" s="26"/>
      <c r="BH74" s="26"/>
      <c r="BI74" s="26"/>
      <c r="BJ74" s="26"/>
    </row>
    <row r="75" spans="3:62" s="1" customFormat="1" ht="12.75" customHeight="1" x14ac:dyDescent="0.15">
      <c r="C75" s="26"/>
      <c r="D75" s="26"/>
      <c r="E75" s="26"/>
      <c r="F75" s="26"/>
      <c r="G75" s="71"/>
      <c r="H75" s="71"/>
      <c r="I75" s="26"/>
      <c r="J75" s="71"/>
      <c r="K75" s="71"/>
      <c r="L75" s="71"/>
      <c r="M75" s="26"/>
      <c r="N75" s="71"/>
      <c r="O75" s="71"/>
      <c r="P75" s="26"/>
      <c r="Q75" s="26"/>
      <c r="R75" s="26"/>
      <c r="S75" s="26"/>
      <c r="T75" s="26"/>
      <c r="U75" s="26"/>
      <c r="V75" s="26"/>
      <c r="W75" s="26"/>
      <c r="X75" s="26"/>
      <c r="Y75" s="26"/>
      <c r="Z75" s="26"/>
      <c r="AA75" s="26"/>
      <c r="AB75" s="26"/>
      <c r="AC75" s="26"/>
      <c r="AD75" s="74"/>
      <c r="AE75" s="74"/>
      <c r="AF75" s="74"/>
      <c r="AG75" s="74"/>
      <c r="AH75" s="74"/>
      <c r="AI75" s="74"/>
      <c r="AJ75" s="74"/>
      <c r="AK75" s="74"/>
      <c r="AL75" s="74"/>
      <c r="AM75" s="74"/>
      <c r="AN75" s="74"/>
      <c r="AO75" s="74"/>
      <c r="AP75" s="74"/>
      <c r="AQ75" s="74"/>
      <c r="AR75" s="74"/>
      <c r="AS75" s="74"/>
      <c r="AT75" s="26"/>
      <c r="AU75" s="26"/>
      <c r="AV75" s="26"/>
      <c r="AW75" s="26"/>
      <c r="AX75" s="26"/>
      <c r="AY75" s="26"/>
      <c r="AZ75" s="26"/>
      <c r="BA75" s="26"/>
      <c r="BB75" s="26"/>
      <c r="BC75" s="26"/>
      <c r="BD75" s="26"/>
      <c r="BE75" s="26"/>
      <c r="BF75" s="26"/>
      <c r="BG75" s="26"/>
      <c r="BH75" s="26"/>
      <c r="BI75" s="26"/>
      <c r="BJ75" s="26"/>
    </row>
    <row r="76" spans="3:62" s="1" customFormat="1" ht="12.75" customHeight="1" x14ac:dyDescent="0.15">
      <c r="C76" s="26"/>
      <c r="D76" s="26"/>
      <c r="E76" s="26"/>
      <c r="F76" s="26"/>
      <c r="G76" s="71"/>
      <c r="H76" s="71"/>
      <c r="I76" s="26"/>
      <c r="J76" s="71"/>
      <c r="K76" s="71"/>
      <c r="L76" s="71"/>
      <c r="M76" s="26"/>
      <c r="N76" s="71"/>
      <c r="O76" s="71"/>
      <c r="P76" s="26"/>
      <c r="Q76" s="26"/>
      <c r="R76" s="26"/>
      <c r="S76" s="26"/>
      <c r="T76" s="26"/>
      <c r="U76" s="26"/>
      <c r="V76" s="26"/>
      <c r="W76" s="26"/>
      <c r="X76" s="26"/>
      <c r="Y76" s="26"/>
      <c r="Z76" s="26"/>
      <c r="AA76" s="26"/>
      <c r="AB76" s="26"/>
      <c r="AC76" s="26"/>
      <c r="AD76" s="74"/>
      <c r="AE76" s="74"/>
      <c r="AF76" s="74"/>
      <c r="AG76" s="74"/>
      <c r="AH76" s="74"/>
      <c r="AI76" s="74"/>
      <c r="AJ76" s="74"/>
      <c r="AK76" s="74"/>
      <c r="AL76" s="74"/>
      <c r="AM76" s="74"/>
      <c r="AN76" s="74"/>
      <c r="AO76" s="74"/>
      <c r="AP76" s="74"/>
      <c r="AQ76" s="74"/>
      <c r="AR76" s="74"/>
      <c r="AS76" s="74"/>
      <c r="AT76" s="26"/>
      <c r="AU76" s="26"/>
      <c r="AV76" s="26"/>
      <c r="AW76" s="26"/>
      <c r="AX76" s="26"/>
      <c r="AY76" s="26"/>
      <c r="AZ76" s="26"/>
      <c r="BA76" s="26"/>
      <c r="BB76" s="26"/>
      <c r="BC76" s="26"/>
      <c r="BD76" s="26"/>
      <c r="BE76" s="26"/>
      <c r="BF76" s="26"/>
      <c r="BG76" s="26"/>
      <c r="BH76" s="26"/>
      <c r="BI76" s="26"/>
      <c r="BJ76" s="26"/>
    </row>
    <row r="77" spans="3:62" s="1" customFormat="1" ht="12.75" customHeight="1" x14ac:dyDescent="0.15">
      <c r="C77" s="26"/>
      <c r="D77" s="26"/>
      <c r="E77" s="26"/>
      <c r="F77" s="26"/>
      <c r="G77" s="71"/>
      <c r="H77" s="71"/>
      <c r="I77" s="26"/>
      <c r="J77" s="71"/>
      <c r="K77" s="71"/>
      <c r="L77" s="71"/>
      <c r="M77" s="26"/>
      <c r="N77" s="71"/>
      <c r="O77" s="71"/>
      <c r="P77" s="26"/>
      <c r="Q77" s="26"/>
      <c r="R77" s="26"/>
      <c r="S77" s="26"/>
      <c r="T77" s="26"/>
      <c r="U77" s="26"/>
      <c r="V77" s="26"/>
      <c r="W77" s="26"/>
      <c r="X77" s="26"/>
      <c r="Y77" s="26"/>
      <c r="Z77" s="26"/>
      <c r="AA77" s="26"/>
      <c r="AB77" s="26"/>
      <c r="AC77" s="26"/>
      <c r="AD77" s="74"/>
      <c r="AE77" s="74"/>
      <c r="AF77" s="74"/>
      <c r="AG77" s="74"/>
      <c r="AH77" s="74"/>
      <c r="AI77" s="74"/>
      <c r="AJ77" s="74"/>
      <c r="AK77" s="74"/>
      <c r="AL77" s="74"/>
      <c r="AM77" s="74"/>
      <c r="AN77" s="74"/>
      <c r="AO77" s="74"/>
      <c r="AP77" s="74"/>
      <c r="AQ77" s="74"/>
      <c r="AR77" s="74"/>
      <c r="AS77" s="74"/>
      <c r="AT77" s="26"/>
      <c r="AU77" s="26"/>
      <c r="AV77" s="26"/>
      <c r="AW77" s="26"/>
      <c r="AX77" s="26"/>
      <c r="AY77" s="26"/>
      <c r="AZ77" s="26"/>
      <c r="BA77" s="26"/>
      <c r="BB77" s="26"/>
      <c r="BC77" s="26"/>
      <c r="BD77" s="26"/>
      <c r="BE77" s="26"/>
      <c r="BF77" s="26"/>
      <c r="BG77" s="26"/>
      <c r="BH77" s="26"/>
      <c r="BI77" s="26"/>
      <c r="BJ77" s="26"/>
    </row>
    <row r="78" spans="3:62" s="1" customFormat="1" ht="12.75" customHeight="1" x14ac:dyDescent="0.15">
      <c r="C78" s="26"/>
      <c r="D78" s="26"/>
      <c r="E78" s="26"/>
      <c r="F78" s="26"/>
      <c r="G78" s="71"/>
      <c r="H78" s="71"/>
      <c r="I78" s="26"/>
      <c r="J78" s="71"/>
      <c r="K78" s="71"/>
      <c r="L78" s="71"/>
      <c r="M78" s="26"/>
      <c r="N78" s="71"/>
      <c r="O78" s="71"/>
      <c r="P78" s="26"/>
      <c r="Q78" s="26"/>
      <c r="R78" s="26"/>
      <c r="S78" s="26"/>
      <c r="T78" s="26"/>
      <c r="U78" s="26"/>
      <c r="V78" s="26"/>
      <c r="W78" s="26"/>
      <c r="X78" s="26"/>
      <c r="Y78" s="26"/>
      <c r="Z78" s="26"/>
      <c r="AA78" s="26"/>
      <c r="AB78" s="26"/>
      <c r="AC78" s="26"/>
      <c r="AD78" s="74"/>
      <c r="AE78" s="74"/>
      <c r="AF78" s="74"/>
      <c r="AG78" s="74"/>
      <c r="AH78" s="74"/>
      <c r="AI78" s="74"/>
      <c r="AJ78" s="74"/>
      <c r="AK78" s="74"/>
      <c r="AL78" s="74"/>
      <c r="AM78" s="74"/>
      <c r="AN78" s="74"/>
      <c r="AO78" s="74"/>
      <c r="AP78" s="74"/>
      <c r="AQ78" s="74"/>
      <c r="AR78" s="74"/>
      <c r="AS78" s="74"/>
      <c r="AT78" s="26"/>
      <c r="AU78" s="26"/>
      <c r="AV78" s="26"/>
      <c r="AW78" s="26"/>
      <c r="AX78" s="26"/>
      <c r="AY78" s="26"/>
      <c r="AZ78" s="26"/>
      <c r="BA78" s="26"/>
      <c r="BB78" s="26"/>
      <c r="BC78" s="26"/>
      <c r="BD78" s="26"/>
      <c r="BE78" s="26"/>
      <c r="BF78" s="26"/>
      <c r="BG78" s="26"/>
      <c r="BH78" s="26"/>
      <c r="BI78" s="26"/>
      <c r="BJ78" s="26"/>
    </row>
    <row r="79" spans="3:62" s="1" customFormat="1" ht="12.75" customHeight="1" x14ac:dyDescent="0.15">
      <c r="C79" s="26"/>
      <c r="D79" s="26"/>
      <c r="E79" s="26"/>
      <c r="F79" s="26"/>
      <c r="G79" s="71"/>
      <c r="H79" s="71"/>
      <c r="I79" s="26"/>
      <c r="J79" s="71"/>
      <c r="K79" s="71"/>
      <c r="L79" s="71"/>
      <c r="M79" s="26"/>
      <c r="N79" s="71"/>
      <c r="O79" s="71"/>
      <c r="P79" s="26"/>
      <c r="Q79" s="26"/>
      <c r="R79" s="26"/>
      <c r="S79" s="26"/>
      <c r="T79" s="26"/>
      <c r="U79" s="26"/>
      <c r="V79" s="26"/>
      <c r="W79" s="26"/>
      <c r="X79" s="26"/>
      <c r="Y79" s="26"/>
      <c r="Z79" s="26"/>
      <c r="AA79" s="26"/>
      <c r="AB79" s="26"/>
      <c r="AC79" s="26"/>
      <c r="AD79" s="74"/>
      <c r="AE79" s="74"/>
      <c r="AF79" s="74"/>
      <c r="AG79" s="74"/>
      <c r="AH79" s="74"/>
      <c r="AI79" s="74"/>
      <c r="AJ79" s="74"/>
      <c r="AK79" s="74"/>
      <c r="AL79" s="74"/>
      <c r="AM79" s="74"/>
      <c r="AN79" s="74"/>
      <c r="AO79" s="74"/>
      <c r="AP79" s="74"/>
      <c r="AQ79" s="74"/>
      <c r="AR79" s="74"/>
      <c r="AS79" s="74"/>
      <c r="AT79" s="26"/>
      <c r="AU79" s="26"/>
      <c r="AV79" s="26"/>
      <c r="AW79" s="26"/>
      <c r="AX79" s="26"/>
      <c r="AY79" s="26"/>
      <c r="AZ79" s="26"/>
      <c r="BA79" s="26"/>
      <c r="BB79" s="26"/>
      <c r="BC79" s="26"/>
      <c r="BD79" s="26"/>
      <c r="BE79" s="26"/>
      <c r="BF79" s="26"/>
      <c r="BG79" s="26"/>
      <c r="BH79" s="26"/>
      <c r="BI79" s="26"/>
      <c r="BJ79" s="26"/>
    </row>
    <row r="80" spans="3:62" s="1" customFormat="1" ht="12.75" customHeight="1" x14ac:dyDescent="0.15">
      <c r="C80" s="26"/>
      <c r="D80" s="26"/>
      <c r="E80" s="26"/>
      <c r="F80" s="26"/>
      <c r="G80" s="71"/>
      <c r="H80" s="71"/>
      <c r="I80" s="26"/>
      <c r="J80" s="71"/>
      <c r="K80" s="71"/>
      <c r="L80" s="71"/>
      <c r="M80" s="26"/>
      <c r="N80" s="71"/>
      <c r="O80" s="71"/>
      <c r="P80" s="26"/>
      <c r="Q80" s="26"/>
      <c r="R80" s="26"/>
      <c r="S80" s="26"/>
      <c r="T80" s="26"/>
      <c r="U80" s="26"/>
      <c r="V80" s="26"/>
      <c r="W80" s="26"/>
      <c r="X80" s="26"/>
      <c r="Y80" s="26"/>
      <c r="Z80" s="26"/>
      <c r="AA80" s="26"/>
      <c r="AB80" s="26"/>
      <c r="AC80" s="26"/>
      <c r="AD80" s="74"/>
      <c r="AE80" s="74"/>
      <c r="AF80" s="74"/>
      <c r="AG80" s="74"/>
      <c r="AH80" s="74"/>
      <c r="AI80" s="74"/>
      <c r="AJ80" s="74"/>
      <c r="AK80" s="74"/>
      <c r="AL80" s="74"/>
      <c r="AM80" s="74"/>
      <c r="AN80" s="74"/>
      <c r="AO80" s="74"/>
      <c r="AP80" s="74"/>
      <c r="AQ80" s="74"/>
      <c r="AR80" s="74"/>
      <c r="AS80" s="74"/>
      <c r="AT80" s="26"/>
      <c r="AU80" s="26"/>
      <c r="AV80" s="26"/>
      <c r="AW80" s="26"/>
      <c r="AX80" s="26"/>
      <c r="AY80" s="26"/>
      <c r="AZ80" s="26"/>
      <c r="BA80" s="26"/>
      <c r="BB80" s="26"/>
      <c r="BC80" s="26"/>
      <c r="BD80" s="26"/>
      <c r="BE80" s="26"/>
      <c r="BF80" s="26"/>
      <c r="BG80" s="26"/>
      <c r="BH80" s="26"/>
      <c r="BI80" s="26"/>
      <c r="BJ80" s="26"/>
    </row>
    <row r="81" spans="3:62" s="1" customFormat="1" ht="12.75" customHeight="1" x14ac:dyDescent="0.15">
      <c r="C81" s="26"/>
      <c r="D81" s="26"/>
      <c r="E81" s="26"/>
      <c r="F81" s="26"/>
      <c r="G81" s="71"/>
      <c r="H81" s="71"/>
      <c r="I81" s="26"/>
      <c r="J81" s="71"/>
      <c r="K81" s="71"/>
      <c r="L81" s="71"/>
      <c r="M81" s="26"/>
      <c r="N81" s="71"/>
      <c r="O81" s="71"/>
      <c r="P81" s="26"/>
      <c r="Q81" s="26"/>
      <c r="R81" s="26"/>
      <c r="S81" s="26"/>
      <c r="T81" s="26"/>
      <c r="U81" s="26"/>
      <c r="V81" s="26"/>
      <c r="W81" s="26"/>
      <c r="X81" s="26"/>
      <c r="Y81" s="26"/>
      <c r="Z81" s="26"/>
      <c r="AA81" s="26"/>
      <c r="AB81" s="26"/>
      <c r="AC81" s="26"/>
      <c r="AD81" s="74"/>
      <c r="AE81" s="74"/>
      <c r="AF81" s="74"/>
      <c r="AG81" s="74"/>
      <c r="AH81" s="74"/>
      <c r="AI81" s="74"/>
      <c r="AJ81" s="74"/>
      <c r="AK81" s="74"/>
      <c r="AL81" s="74"/>
      <c r="AM81" s="74"/>
      <c r="AN81" s="74"/>
      <c r="AO81" s="74"/>
      <c r="AP81" s="74"/>
      <c r="AQ81" s="74"/>
      <c r="AR81" s="74"/>
      <c r="AS81" s="74"/>
      <c r="AT81" s="26"/>
      <c r="AU81" s="26"/>
      <c r="AV81" s="26"/>
      <c r="AW81" s="26"/>
      <c r="AX81" s="26"/>
      <c r="AY81" s="26"/>
      <c r="AZ81" s="26"/>
      <c r="BA81" s="26"/>
      <c r="BB81" s="26"/>
      <c r="BC81" s="26"/>
      <c r="BD81" s="26"/>
      <c r="BE81" s="26"/>
      <c r="BF81" s="26"/>
      <c r="BG81" s="26"/>
      <c r="BH81" s="26"/>
      <c r="BI81" s="26"/>
      <c r="BJ81" s="26"/>
    </row>
    <row r="82" spans="3:62" s="1" customFormat="1" ht="12.75" customHeight="1" x14ac:dyDescent="0.15">
      <c r="C82" s="26"/>
      <c r="D82" s="26"/>
      <c r="E82" s="26"/>
      <c r="F82" s="26"/>
      <c r="G82" s="71"/>
      <c r="H82" s="71"/>
      <c r="I82" s="26"/>
      <c r="J82" s="71"/>
      <c r="K82" s="71"/>
      <c r="L82" s="71"/>
      <c r="M82" s="26"/>
      <c r="N82" s="71"/>
      <c r="O82" s="71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  <c r="AA82" s="26"/>
      <c r="AB82" s="26"/>
      <c r="AC82" s="26"/>
      <c r="AD82" s="74"/>
      <c r="AE82" s="74"/>
      <c r="AF82" s="74"/>
      <c r="AG82" s="74"/>
      <c r="AH82" s="74"/>
      <c r="AI82" s="74"/>
      <c r="AJ82" s="74"/>
      <c r="AK82" s="74"/>
      <c r="AL82" s="74"/>
      <c r="AM82" s="74"/>
      <c r="AN82" s="74"/>
      <c r="AO82" s="74"/>
      <c r="AP82" s="74"/>
      <c r="AQ82" s="74"/>
      <c r="AR82" s="74"/>
      <c r="AS82" s="74"/>
      <c r="AT82" s="26"/>
      <c r="AU82" s="26"/>
      <c r="AV82" s="26"/>
      <c r="AW82" s="26"/>
      <c r="AX82" s="26"/>
      <c r="AY82" s="26"/>
      <c r="AZ82" s="26"/>
      <c r="BA82" s="26"/>
      <c r="BB82" s="26"/>
      <c r="BC82" s="26"/>
      <c r="BD82" s="26"/>
      <c r="BE82" s="26"/>
      <c r="BF82" s="26"/>
      <c r="BG82" s="26"/>
      <c r="BH82" s="26"/>
      <c r="BI82" s="26"/>
      <c r="BJ82" s="26"/>
    </row>
    <row r="83" spans="3:62" s="1" customFormat="1" ht="12.75" customHeight="1" x14ac:dyDescent="0.15">
      <c r="C83" s="26"/>
      <c r="D83" s="26"/>
      <c r="E83" s="26"/>
      <c r="F83" s="26"/>
      <c r="G83" s="71"/>
      <c r="H83" s="71"/>
      <c r="I83" s="26"/>
      <c r="J83" s="71"/>
      <c r="K83" s="71"/>
      <c r="L83" s="71"/>
      <c r="M83" s="26"/>
      <c r="N83" s="71"/>
      <c r="O83" s="71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  <c r="AA83" s="26"/>
      <c r="AB83" s="26"/>
      <c r="AC83" s="26"/>
      <c r="AD83" s="74"/>
      <c r="AE83" s="74"/>
      <c r="AF83" s="74"/>
      <c r="AG83" s="74"/>
      <c r="AH83" s="74"/>
      <c r="AI83" s="74"/>
      <c r="AJ83" s="74"/>
      <c r="AK83" s="74"/>
      <c r="AL83" s="74"/>
      <c r="AM83" s="74"/>
      <c r="AN83" s="74"/>
      <c r="AO83" s="74"/>
      <c r="AP83" s="74"/>
      <c r="AQ83" s="74"/>
      <c r="AR83" s="74"/>
      <c r="AS83" s="74"/>
      <c r="AT83" s="26"/>
      <c r="AU83" s="26"/>
      <c r="AV83" s="26"/>
      <c r="AW83" s="26"/>
      <c r="AX83" s="26"/>
      <c r="AY83" s="26"/>
      <c r="AZ83" s="26"/>
      <c r="BA83" s="26"/>
      <c r="BB83" s="26"/>
      <c r="BC83" s="26"/>
      <c r="BD83" s="26"/>
      <c r="BE83" s="26"/>
      <c r="BF83" s="26"/>
      <c r="BG83" s="26"/>
      <c r="BH83" s="26"/>
      <c r="BI83" s="26"/>
      <c r="BJ83" s="26"/>
    </row>
    <row r="84" spans="3:62" s="1" customFormat="1" ht="12.75" customHeight="1" x14ac:dyDescent="0.15">
      <c r="C84" s="26"/>
      <c r="D84" s="26"/>
      <c r="E84" s="26"/>
      <c r="F84" s="26"/>
      <c r="G84" s="71"/>
      <c r="H84" s="71"/>
      <c r="I84" s="26"/>
      <c r="J84" s="71"/>
      <c r="K84" s="71"/>
      <c r="L84" s="71"/>
      <c r="M84" s="26"/>
      <c r="N84" s="71"/>
      <c r="O84" s="71"/>
      <c r="P84" s="26"/>
      <c r="Q84" s="26"/>
      <c r="R84" s="26"/>
      <c r="S84" s="26"/>
      <c r="T84" s="26"/>
      <c r="U84" s="26"/>
      <c r="V84" s="26"/>
      <c r="W84" s="26"/>
      <c r="X84" s="26"/>
      <c r="Y84" s="26"/>
      <c r="Z84" s="26"/>
      <c r="AA84" s="26"/>
      <c r="AB84" s="26"/>
      <c r="AC84" s="26"/>
      <c r="AD84" s="74"/>
      <c r="AE84" s="74"/>
      <c r="AF84" s="74"/>
      <c r="AG84" s="74"/>
      <c r="AH84" s="74"/>
      <c r="AI84" s="74"/>
      <c r="AJ84" s="74"/>
      <c r="AK84" s="74"/>
      <c r="AL84" s="74"/>
      <c r="AM84" s="74"/>
      <c r="AN84" s="74"/>
      <c r="AO84" s="74"/>
      <c r="AP84" s="74"/>
      <c r="AQ84" s="74"/>
      <c r="AR84" s="74"/>
      <c r="AS84" s="74"/>
      <c r="AT84" s="26"/>
      <c r="AU84" s="26"/>
      <c r="AV84" s="26"/>
      <c r="AW84" s="26"/>
      <c r="AX84" s="26"/>
      <c r="AY84" s="26"/>
      <c r="AZ84" s="26"/>
      <c r="BA84" s="26"/>
      <c r="BB84" s="26"/>
      <c r="BC84" s="26"/>
      <c r="BD84" s="26"/>
      <c r="BE84" s="26"/>
      <c r="BF84" s="26"/>
      <c r="BG84" s="26"/>
      <c r="BH84" s="26"/>
      <c r="BI84" s="26"/>
      <c r="BJ84" s="26"/>
    </row>
    <row r="85" spans="3:62" s="1" customFormat="1" ht="12.75" customHeight="1" x14ac:dyDescent="0.15">
      <c r="G85" s="7"/>
      <c r="H85" s="7"/>
      <c r="J85" s="7"/>
      <c r="K85" s="7"/>
      <c r="L85" s="7"/>
      <c r="N85" s="7"/>
      <c r="O85" s="7"/>
      <c r="U85" s="26"/>
      <c r="V85" s="26"/>
      <c r="W85" s="26"/>
      <c r="X85" s="26"/>
      <c r="Y85" s="26"/>
      <c r="Z85" s="26"/>
      <c r="AA85" s="26"/>
      <c r="AB85" s="26"/>
      <c r="AC85" s="26"/>
      <c r="AD85" s="74"/>
      <c r="AE85" s="74"/>
      <c r="AF85" s="74"/>
      <c r="AG85" s="74"/>
      <c r="AH85" s="74"/>
      <c r="AI85" s="74"/>
      <c r="AJ85" s="74"/>
      <c r="AK85" s="74"/>
      <c r="AL85" s="74"/>
      <c r="AM85" s="74"/>
      <c r="AN85" s="74"/>
      <c r="AO85" s="74"/>
      <c r="AP85" s="74"/>
      <c r="AQ85" s="74"/>
      <c r="AR85" s="74"/>
      <c r="AS85" s="74"/>
      <c r="AT85" s="26"/>
      <c r="AU85" s="26"/>
      <c r="AV85" s="26"/>
      <c r="AW85" s="26"/>
      <c r="AX85" s="26"/>
      <c r="AY85" s="26"/>
      <c r="AZ85" s="26"/>
      <c r="BA85" s="26"/>
      <c r="BB85" s="26"/>
      <c r="BC85" s="26"/>
      <c r="BD85" s="26"/>
      <c r="BE85" s="26"/>
      <c r="BF85" s="26"/>
      <c r="BG85" s="26"/>
      <c r="BH85" s="26"/>
      <c r="BI85" s="26"/>
      <c r="BJ85" s="26"/>
    </row>
    <row r="86" spans="3:62" s="1" customFormat="1" ht="12.75" customHeight="1" x14ac:dyDescent="0.15">
      <c r="G86" s="7"/>
      <c r="H86" s="7"/>
      <c r="J86" s="7"/>
      <c r="K86" s="7"/>
      <c r="L86" s="7"/>
      <c r="N86" s="7"/>
      <c r="O86" s="7"/>
      <c r="U86" s="26"/>
      <c r="V86" s="26"/>
      <c r="W86" s="26"/>
      <c r="X86" s="26"/>
      <c r="Y86" s="26"/>
      <c r="Z86" s="26"/>
      <c r="AA86" s="26"/>
      <c r="AB86" s="26"/>
      <c r="AC86" s="26"/>
      <c r="AD86" s="74"/>
      <c r="AE86" s="74"/>
      <c r="AF86" s="74"/>
      <c r="AG86" s="74"/>
      <c r="AH86" s="74"/>
      <c r="AI86" s="74"/>
      <c r="AJ86" s="74"/>
      <c r="AK86" s="74"/>
      <c r="AL86" s="74"/>
      <c r="AM86" s="74"/>
      <c r="AN86" s="74"/>
      <c r="AO86" s="74"/>
      <c r="AP86" s="74"/>
      <c r="AQ86" s="74"/>
      <c r="AR86" s="74"/>
      <c r="AS86" s="74"/>
      <c r="AT86" s="26"/>
      <c r="AU86" s="26"/>
      <c r="AV86" s="26"/>
      <c r="AW86" s="26"/>
      <c r="AX86" s="26"/>
      <c r="AY86" s="26"/>
      <c r="AZ86" s="26"/>
      <c r="BA86" s="26"/>
      <c r="BB86" s="26"/>
      <c r="BC86" s="26"/>
      <c r="BD86" s="26"/>
      <c r="BE86" s="26"/>
      <c r="BF86" s="26"/>
      <c r="BG86" s="26"/>
      <c r="BH86" s="26"/>
      <c r="BI86" s="26"/>
      <c r="BJ86" s="26"/>
    </row>
    <row r="87" spans="3:62" s="1" customFormat="1" ht="12.75" customHeight="1" x14ac:dyDescent="0.15">
      <c r="G87" s="7"/>
      <c r="H87" s="7"/>
      <c r="J87" s="7"/>
      <c r="K87" s="7"/>
      <c r="L87" s="7"/>
      <c r="N87" s="7"/>
      <c r="O87" s="7"/>
      <c r="U87" s="26"/>
      <c r="V87" s="26"/>
      <c r="W87" s="26"/>
      <c r="X87" s="26"/>
      <c r="Y87" s="26"/>
      <c r="Z87" s="26"/>
      <c r="AA87" s="26"/>
      <c r="AB87" s="26"/>
      <c r="AC87" s="26"/>
      <c r="AD87" s="74"/>
      <c r="AE87" s="74"/>
      <c r="AF87" s="74"/>
      <c r="AG87" s="74"/>
      <c r="AH87" s="74"/>
      <c r="AI87" s="74"/>
      <c r="AJ87" s="74"/>
      <c r="AK87" s="74"/>
      <c r="AL87" s="74"/>
      <c r="AM87" s="74"/>
      <c r="AN87" s="74"/>
      <c r="AO87" s="74"/>
      <c r="AP87" s="74"/>
      <c r="AQ87" s="74"/>
      <c r="AR87" s="74"/>
      <c r="AS87" s="74"/>
      <c r="AT87" s="26"/>
      <c r="AU87" s="26"/>
      <c r="AV87" s="26"/>
      <c r="AW87" s="26"/>
      <c r="AX87" s="26"/>
      <c r="AY87" s="26"/>
      <c r="AZ87" s="26"/>
      <c r="BA87" s="26"/>
      <c r="BB87" s="26"/>
      <c r="BC87" s="26"/>
      <c r="BD87" s="26"/>
      <c r="BE87" s="26"/>
      <c r="BF87" s="26"/>
      <c r="BG87" s="26"/>
      <c r="BH87" s="26"/>
      <c r="BI87" s="26"/>
      <c r="BJ87" s="26"/>
    </row>
    <row r="88" spans="3:62" s="1" customFormat="1" ht="12.75" customHeight="1" x14ac:dyDescent="0.15">
      <c r="G88" s="7"/>
      <c r="H88" s="7"/>
      <c r="J88" s="7"/>
      <c r="K88" s="7"/>
      <c r="L88" s="7"/>
      <c r="N88" s="7"/>
      <c r="O88" s="7"/>
      <c r="U88" s="26"/>
      <c r="V88" s="26"/>
      <c r="W88" s="26"/>
      <c r="X88" s="26"/>
      <c r="Y88" s="26"/>
      <c r="Z88" s="26"/>
      <c r="AA88" s="26"/>
      <c r="AB88" s="26"/>
      <c r="AC88" s="26"/>
      <c r="AD88" s="74"/>
      <c r="AE88" s="74"/>
      <c r="AF88" s="74"/>
      <c r="AG88" s="74"/>
      <c r="AH88" s="74"/>
      <c r="AI88" s="74"/>
      <c r="AJ88" s="74"/>
      <c r="AK88" s="74"/>
      <c r="AL88" s="74"/>
      <c r="AM88" s="74"/>
      <c r="AN88" s="74"/>
      <c r="AO88" s="74"/>
      <c r="AP88" s="74"/>
      <c r="AQ88" s="74"/>
      <c r="AR88" s="74"/>
      <c r="AS88" s="74"/>
      <c r="AT88" s="26"/>
      <c r="AU88" s="26"/>
      <c r="AV88" s="26"/>
      <c r="AW88" s="26"/>
      <c r="AX88" s="26"/>
      <c r="AY88" s="26"/>
      <c r="AZ88" s="26"/>
      <c r="BA88" s="26"/>
      <c r="BB88" s="26"/>
      <c r="BC88" s="26"/>
      <c r="BD88" s="26"/>
      <c r="BE88" s="26"/>
      <c r="BF88" s="26"/>
      <c r="BG88" s="26"/>
      <c r="BH88" s="26"/>
      <c r="BI88" s="26"/>
      <c r="BJ88" s="26"/>
    </row>
    <row r="89" spans="3:62" s="1" customFormat="1" ht="12.75" customHeight="1" x14ac:dyDescent="0.15">
      <c r="G89" s="7"/>
      <c r="H89" s="7"/>
      <c r="J89" s="7"/>
      <c r="K89" s="7"/>
      <c r="L89" s="7"/>
      <c r="N89" s="7"/>
      <c r="O89" s="7"/>
      <c r="U89" s="26"/>
      <c r="V89" s="26"/>
      <c r="W89" s="26"/>
      <c r="X89" s="26"/>
      <c r="Y89" s="26"/>
      <c r="Z89" s="26"/>
      <c r="AA89" s="26"/>
      <c r="AB89" s="26"/>
      <c r="AC89" s="26"/>
      <c r="AD89" s="74"/>
      <c r="AE89" s="74"/>
      <c r="AF89" s="74"/>
      <c r="AG89" s="74"/>
      <c r="AH89" s="74"/>
      <c r="AI89" s="74"/>
      <c r="AJ89" s="74"/>
      <c r="AK89" s="74"/>
      <c r="AL89" s="74"/>
      <c r="AM89" s="74"/>
      <c r="AN89" s="74"/>
      <c r="AO89" s="74"/>
      <c r="AP89" s="74"/>
      <c r="AQ89" s="74"/>
      <c r="AR89" s="74"/>
      <c r="AS89" s="74"/>
      <c r="AT89" s="26"/>
      <c r="AU89" s="26"/>
      <c r="AV89" s="26"/>
      <c r="AW89" s="26"/>
      <c r="AX89" s="26"/>
      <c r="AY89" s="26"/>
      <c r="AZ89" s="26"/>
      <c r="BA89" s="26"/>
      <c r="BB89" s="26"/>
      <c r="BC89" s="26"/>
      <c r="BD89" s="26"/>
      <c r="BE89" s="26"/>
      <c r="BF89" s="26"/>
      <c r="BG89" s="26"/>
      <c r="BH89" s="26"/>
      <c r="BI89" s="26"/>
      <c r="BJ89" s="26"/>
    </row>
    <row r="90" spans="3:62" s="1" customFormat="1" ht="12.75" customHeight="1" x14ac:dyDescent="0.15">
      <c r="G90" s="7"/>
      <c r="H90" s="7"/>
      <c r="J90" s="7"/>
      <c r="K90" s="7"/>
      <c r="L90" s="7"/>
      <c r="N90" s="7"/>
      <c r="O90" s="7"/>
      <c r="U90" s="26"/>
      <c r="V90" s="26"/>
      <c r="W90" s="26"/>
      <c r="X90" s="26"/>
      <c r="Y90" s="26"/>
      <c r="Z90" s="26"/>
      <c r="AA90" s="26"/>
      <c r="AB90" s="26"/>
      <c r="AC90" s="26"/>
      <c r="AD90" s="74"/>
      <c r="AE90" s="74"/>
      <c r="AF90" s="74"/>
      <c r="AG90" s="74"/>
      <c r="AH90" s="74"/>
      <c r="AI90" s="74"/>
      <c r="AJ90" s="74"/>
      <c r="AK90" s="74"/>
      <c r="AL90" s="74"/>
      <c r="AM90" s="74"/>
      <c r="AN90" s="74"/>
      <c r="AO90" s="74"/>
      <c r="AP90" s="74"/>
      <c r="AQ90" s="74"/>
      <c r="AR90" s="74"/>
      <c r="AS90" s="74"/>
      <c r="AT90" s="26"/>
      <c r="AU90" s="26"/>
      <c r="AV90" s="26"/>
      <c r="AW90" s="26"/>
      <c r="AX90" s="26"/>
      <c r="AY90" s="26"/>
      <c r="AZ90" s="26"/>
      <c r="BA90" s="26"/>
      <c r="BB90" s="26"/>
      <c r="BC90" s="26"/>
      <c r="BD90" s="26"/>
      <c r="BE90" s="26"/>
      <c r="BF90" s="26"/>
      <c r="BG90" s="26"/>
      <c r="BH90" s="26"/>
      <c r="BI90" s="26"/>
      <c r="BJ90" s="26"/>
    </row>
    <row r="91" spans="3:62" s="1" customFormat="1" ht="12.75" customHeight="1" x14ac:dyDescent="0.15">
      <c r="G91" s="7"/>
      <c r="H91" s="7"/>
      <c r="J91" s="7"/>
      <c r="K91" s="7"/>
      <c r="L91" s="7"/>
      <c r="N91" s="7"/>
      <c r="O91" s="7"/>
      <c r="U91" s="26"/>
      <c r="V91" s="26"/>
      <c r="W91" s="26"/>
      <c r="X91" s="26"/>
      <c r="Y91" s="26"/>
      <c r="Z91" s="26"/>
      <c r="AA91" s="26"/>
      <c r="AB91" s="26"/>
      <c r="AC91" s="26"/>
      <c r="AD91" s="74"/>
      <c r="AE91" s="74"/>
      <c r="AF91" s="74"/>
      <c r="AG91" s="74"/>
      <c r="AH91" s="74"/>
      <c r="AI91" s="74"/>
      <c r="AJ91" s="74"/>
      <c r="AK91" s="74"/>
      <c r="AL91" s="74"/>
      <c r="AM91" s="74"/>
      <c r="AN91" s="74"/>
      <c r="AO91" s="74"/>
      <c r="AP91" s="74"/>
      <c r="AQ91" s="74"/>
      <c r="AR91" s="74"/>
      <c r="AS91" s="74"/>
      <c r="AT91" s="26"/>
      <c r="AU91" s="26"/>
      <c r="AV91" s="26"/>
      <c r="AW91" s="26"/>
      <c r="AX91" s="26"/>
      <c r="AY91" s="26"/>
      <c r="AZ91" s="26"/>
      <c r="BA91" s="26"/>
      <c r="BB91" s="26"/>
      <c r="BC91" s="26"/>
      <c r="BD91" s="26"/>
      <c r="BE91" s="26"/>
      <c r="BF91" s="26"/>
      <c r="BG91" s="26"/>
      <c r="BH91" s="26"/>
      <c r="BI91" s="26"/>
      <c r="BJ91" s="26"/>
    </row>
    <row r="92" spans="3:62" s="1" customFormat="1" ht="12.75" customHeight="1" x14ac:dyDescent="0.15">
      <c r="G92" s="7"/>
      <c r="H92" s="7"/>
      <c r="J92" s="7"/>
      <c r="K92" s="7"/>
      <c r="L92" s="7"/>
      <c r="N92" s="7"/>
      <c r="O92" s="7"/>
      <c r="U92" s="26"/>
      <c r="V92" s="26"/>
      <c r="W92" s="26"/>
      <c r="X92" s="26"/>
      <c r="Y92" s="26"/>
      <c r="Z92" s="26"/>
      <c r="AA92" s="26"/>
      <c r="AB92" s="26"/>
      <c r="AC92" s="26"/>
      <c r="AD92" s="74"/>
      <c r="AE92" s="74"/>
      <c r="AF92" s="74"/>
      <c r="AG92" s="74"/>
      <c r="AH92" s="74"/>
      <c r="AI92" s="74"/>
      <c r="AJ92" s="74"/>
      <c r="AK92" s="74"/>
      <c r="AL92" s="74"/>
      <c r="AM92" s="74"/>
      <c r="AN92" s="74"/>
      <c r="AO92" s="74"/>
      <c r="AP92" s="74"/>
      <c r="AQ92" s="74"/>
      <c r="AR92" s="74"/>
      <c r="AS92" s="74"/>
      <c r="AT92" s="26"/>
      <c r="AU92" s="26"/>
      <c r="AV92" s="26"/>
      <c r="AW92" s="26"/>
      <c r="AX92" s="26"/>
      <c r="AY92" s="26"/>
      <c r="AZ92" s="26"/>
      <c r="BA92" s="26"/>
      <c r="BB92" s="26"/>
      <c r="BC92" s="26"/>
      <c r="BD92" s="26"/>
      <c r="BE92" s="26"/>
      <c r="BF92" s="26"/>
      <c r="BG92" s="26"/>
      <c r="BH92" s="26"/>
      <c r="BI92" s="26"/>
      <c r="BJ92" s="26"/>
    </row>
    <row r="93" spans="3:62" s="1" customFormat="1" ht="12.75" customHeight="1" x14ac:dyDescent="0.15">
      <c r="G93" s="7"/>
      <c r="H93" s="7"/>
      <c r="J93" s="7"/>
      <c r="K93" s="7"/>
      <c r="L93" s="7"/>
      <c r="N93" s="7"/>
      <c r="O93" s="7"/>
      <c r="U93" s="26"/>
      <c r="V93" s="26"/>
      <c r="W93" s="26"/>
      <c r="X93" s="26"/>
      <c r="Y93" s="26"/>
      <c r="Z93" s="26"/>
      <c r="AA93" s="26"/>
      <c r="AB93" s="26"/>
      <c r="AC93" s="26"/>
      <c r="AD93" s="74"/>
      <c r="AE93" s="74"/>
      <c r="AF93" s="74"/>
      <c r="AG93" s="74"/>
      <c r="AH93" s="74"/>
      <c r="AI93" s="74"/>
      <c r="AJ93" s="74"/>
      <c r="AK93" s="74"/>
      <c r="AL93" s="74"/>
      <c r="AM93" s="74"/>
      <c r="AN93" s="74"/>
      <c r="AO93" s="74"/>
      <c r="AP93" s="74"/>
      <c r="AQ93" s="74"/>
      <c r="AR93" s="74"/>
      <c r="AS93" s="74"/>
      <c r="AT93" s="26"/>
      <c r="AU93" s="26"/>
      <c r="AV93" s="26"/>
      <c r="AW93" s="26"/>
      <c r="AX93" s="26"/>
      <c r="AY93" s="26"/>
      <c r="AZ93" s="26"/>
      <c r="BA93" s="26"/>
      <c r="BB93" s="26"/>
      <c r="BC93" s="26"/>
      <c r="BD93" s="26"/>
      <c r="BE93" s="26"/>
      <c r="BF93" s="26"/>
      <c r="BG93" s="26"/>
      <c r="BH93" s="26"/>
      <c r="BI93" s="26"/>
      <c r="BJ93" s="26"/>
    </row>
    <row r="94" spans="3:62" s="1" customFormat="1" ht="12.75" customHeight="1" x14ac:dyDescent="0.15">
      <c r="G94" s="7"/>
      <c r="H94" s="7"/>
      <c r="J94" s="7"/>
      <c r="K94" s="7"/>
      <c r="L94" s="7"/>
      <c r="N94" s="7"/>
      <c r="O94" s="7"/>
      <c r="U94" s="26"/>
      <c r="V94" s="26"/>
      <c r="W94" s="26"/>
      <c r="X94" s="26"/>
      <c r="Y94" s="26"/>
      <c r="Z94" s="26"/>
      <c r="AA94" s="26"/>
      <c r="AB94" s="26"/>
      <c r="AC94" s="26"/>
      <c r="AD94" s="74"/>
      <c r="AE94" s="74"/>
      <c r="AF94" s="74"/>
      <c r="AG94" s="74"/>
      <c r="AH94" s="74"/>
      <c r="AI94" s="74"/>
      <c r="AJ94" s="74"/>
      <c r="AK94" s="74"/>
      <c r="AL94" s="74"/>
      <c r="AM94" s="74"/>
      <c r="AN94" s="74"/>
      <c r="AO94" s="74"/>
      <c r="AP94" s="74"/>
      <c r="AQ94" s="74"/>
      <c r="AR94" s="74"/>
      <c r="AS94" s="74"/>
      <c r="AT94" s="26"/>
      <c r="AU94" s="26"/>
      <c r="AV94" s="26"/>
      <c r="AW94" s="26"/>
      <c r="AX94" s="26"/>
      <c r="AY94" s="26"/>
      <c r="AZ94" s="26"/>
      <c r="BA94" s="26"/>
      <c r="BB94" s="26"/>
      <c r="BC94" s="26"/>
      <c r="BD94" s="26"/>
      <c r="BE94" s="26"/>
      <c r="BF94" s="26"/>
      <c r="BG94" s="26"/>
      <c r="BH94" s="26"/>
      <c r="BI94" s="26"/>
      <c r="BJ94" s="26"/>
    </row>
    <row r="95" spans="3:62" s="1" customFormat="1" ht="12.75" customHeight="1" x14ac:dyDescent="0.15">
      <c r="G95" s="7"/>
      <c r="H95" s="7"/>
      <c r="J95" s="7"/>
      <c r="K95" s="7"/>
      <c r="L95" s="7"/>
      <c r="N95" s="7"/>
      <c r="O95" s="7"/>
      <c r="U95" s="26"/>
      <c r="V95" s="26"/>
      <c r="W95" s="26"/>
      <c r="X95" s="26"/>
      <c r="Y95" s="26"/>
      <c r="Z95" s="26"/>
      <c r="AA95" s="26"/>
      <c r="AB95" s="26"/>
      <c r="AC95" s="26"/>
      <c r="AD95" s="74"/>
      <c r="AE95" s="74"/>
      <c r="AF95" s="74"/>
      <c r="AG95" s="74"/>
      <c r="AH95" s="74"/>
      <c r="AI95" s="74"/>
      <c r="AJ95" s="74"/>
      <c r="AK95" s="74"/>
      <c r="AL95" s="74"/>
      <c r="AM95" s="74"/>
      <c r="AN95" s="74"/>
      <c r="AO95" s="74"/>
      <c r="AP95" s="74"/>
      <c r="AQ95" s="74"/>
      <c r="AR95" s="74"/>
      <c r="AS95" s="74"/>
      <c r="AT95" s="26"/>
      <c r="AU95" s="26"/>
      <c r="AV95" s="26"/>
      <c r="AW95" s="26"/>
      <c r="AX95" s="26"/>
      <c r="AY95" s="26"/>
      <c r="AZ95" s="26"/>
      <c r="BA95" s="26"/>
      <c r="BB95" s="26"/>
      <c r="BC95" s="26"/>
      <c r="BD95" s="26"/>
      <c r="BE95" s="26"/>
      <c r="BF95" s="26"/>
      <c r="BG95" s="26"/>
      <c r="BH95" s="26"/>
      <c r="BI95" s="26"/>
      <c r="BJ95" s="26"/>
    </row>
    <row r="96" spans="3:62" s="1" customFormat="1" ht="12.75" customHeight="1" x14ac:dyDescent="0.15">
      <c r="G96" s="7"/>
      <c r="H96" s="7"/>
      <c r="J96" s="7"/>
      <c r="K96" s="7"/>
      <c r="L96" s="7"/>
      <c r="N96" s="7"/>
      <c r="O96" s="7"/>
      <c r="U96" s="26"/>
      <c r="V96" s="26"/>
      <c r="W96" s="26"/>
      <c r="X96" s="26"/>
      <c r="Y96" s="26"/>
      <c r="Z96" s="26"/>
      <c r="AA96" s="26"/>
      <c r="AB96" s="26"/>
      <c r="AC96" s="26"/>
      <c r="AD96" s="74"/>
      <c r="AE96" s="74"/>
      <c r="AF96" s="74"/>
      <c r="AG96" s="74"/>
      <c r="AH96" s="74"/>
      <c r="AI96" s="74"/>
      <c r="AJ96" s="74"/>
      <c r="AK96" s="74"/>
      <c r="AL96" s="74"/>
      <c r="AM96" s="74"/>
      <c r="AN96" s="74"/>
      <c r="AO96" s="74"/>
      <c r="AP96" s="74"/>
      <c r="AQ96" s="74"/>
      <c r="AR96" s="74"/>
      <c r="AS96" s="74"/>
      <c r="AT96" s="26"/>
      <c r="AU96" s="26"/>
      <c r="AV96" s="26"/>
      <c r="AW96" s="26"/>
      <c r="AX96" s="26"/>
      <c r="AY96" s="26"/>
      <c r="AZ96" s="26"/>
      <c r="BA96" s="26"/>
      <c r="BB96" s="26"/>
      <c r="BC96" s="26"/>
      <c r="BD96" s="26"/>
      <c r="BE96" s="26"/>
      <c r="BF96" s="26"/>
      <c r="BG96" s="26"/>
      <c r="BH96" s="26"/>
      <c r="BI96" s="26"/>
      <c r="BJ96" s="26"/>
    </row>
    <row r="97" spans="7:62" s="1" customFormat="1" ht="12.75" customHeight="1" x14ac:dyDescent="0.15">
      <c r="G97" s="7"/>
      <c r="H97" s="7"/>
      <c r="J97" s="7"/>
      <c r="K97" s="7"/>
      <c r="L97" s="7"/>
      <c r="N97" s="7"/>
      <c r="O97" s="7"/>
      <c r="U97" s="26"/>
      <c r="V97" s="26"/>
      <c r="W97" s="26"/>
      <c r="X97" s="26"/>
      <c r="Y97" s="26"/>
      <c r="Z97" s="26"/>
      <c r="AA97" s="26"/>
      <c r="AB97" s="26"/>
      <c r="AC97" s="26"/>
      <c r="AD97" s="74"/>
      <c r="AE97" s="74"/>
      <c r="AF97" s="74"/>
      <c r="AG97" s="74"/>
      <c r="AH97" s="74"/>
      <c r="AI97" s="74"/>
      <c r="AJ97" s="74"/>
      <c r="AK97" s="74"/>
      <c r="AL97" s="74"/>
      <c r="AM97" s="74"/>
      <c r="AN97" s="74"/>
      <c r="AO97" s="74"/>
      <c r="AP97" s="74"/>
      <c r="AQ97" s="74"/>
      <c r="AR97" s="74"/>
      <c r="AS97" s="74"/>
      <c r="AT97" s="26"/>
      <c r="AU97" s="26"/>
      <c r="AV97" s="26"/>
      <c r="AW97" s="26"/>
      <c r="AX97" s="26"/>
      <c r="AY97" s="26"/>
      <c r="AZ97" s="26"/>
      <c r="BA97" s="26"/>
      <c r="BB97" s="26"/>
      <c r="BC97" s="26"/>
      <c r="BD97" s="26"/>
      <c r="BE97" s="26"/>
      <c r="BF97" s="26"/>
      <c r="BG97" s="26"/>
      <c r="BH97" s="26"/>
      <c r="BI97" s="26"/>
      <c r="BJ97" s="26"/>
    </row>
    <row r="98" spans="7:62" s="1" customFormat="1" ht="12.75" customHeight="1" x14ac:dyDescent="0.15">
      <c r="G98" s="7"/>
      <c r="H98" s="7"/>
      <c r="J98" s="7"/>
      <c r="K98" s="7"/>
      <c r="L98" s="7"/>
      <c r="N98" s="7"/>
      <c r="O98" s="7"/>
      <c r="U98" s="26"/>
      <c r="V98" s="26"/>
      <c r="W98" s="26"/>
      <c r="X98" s="26"/>
      <c r="Y98" s="26"/>
      <c r="Z98" s="26"/>
      <c r="AA98" s="26"/>
      <c r="AB98" s="26"/>
      <c r="AC98" s="26"/>
      <c r="AD98" s="74"/>
      <c r="AE98" s="74"/>
      <c r="AF98" s="74"/>
      <c r="AG98" s="74"/>
      <c r="AH98" s="74"/>
      <c r="AI98" s="74"/>
      <c r="AJ98" s="74"/>
      <c r="AK98" s="74"/>
      <c r="AL98" s="74"/>
      <c r="AM98" s="74"/>
      <c r="AN98" s="74"/>
      <c r="AO98" s="74"/>
      <c r="AP98" s="74"/>
      <c r="AQ98" s="74"/>
      <c r="AR98" s="74"/>
      <c r="AS98" s="74"/>
      <c r="AT98" s="26"/>
      <c r="AU98" s="26"/>
      <c r="AV98" s="26"/>
      <c r="AW98" s="26"/>
      <c r="AX98" s="26"/>
      <c r="AY98" s="26"/>
      <c r="AZ98" s="26"/>
      <c r="BA98" s="26"/>
      <c r="BB98" s="26"/>
      <c r="BC98" s="26"/>
      <c r="BD98" s="26"/>
      <c r="BE98" s="26"/>
      <c r="BF98" s="26"/>
      <c r="BG98" s="26"/>
      <c r="BH98" s="26"/>
      <c r="BI98" s="26"/>
      <c r="BJ98" s="26"/>
    </row>
    <row r="99" spans="7:62" s="1" customFormat="1" ht="12.75" customHeight="1" x14ac:dyDescent="0.15">
      <c r="G99" s="7"/>
      <c r="H99" s="7"/>
      <c r="J99" s="7"/>
      <c r="K99" s="7"/>
      <c r="L99" s="7"/>
      <c r="N99" s="7"/>
      <c r="O99" s="7"/>
      <c r="U99" s="26"/>
      <c r="V99" s="26"/>
      <c r="W99" s="26"/>
      <c r="X99" s="26"/>
      <c r="Y99" s="26"/>
      <c r="Z99" s="26"/>
      <c r="AA99" s="26"/>
      <c r="AB99" s="26"/>
      <c r="AC99" s="26"/>
      <c r="AD99" s="74"/>
      <c r="AE99" s="74"/>
      <c r="AF99" s="74"/>
      <c r="AG99" s="74"/>
      <c r="AH99" s="74"/>
      <c r="AI99" s="74"/>
      <c r="AJ99" s="74"/>
      <c r="AK99" s="74"/>
      <c r="AL99" s="74"/>
      <c r="AM99" s="74"/>
      <c r="AN99" s="74"/>
      <c r="AO99" s="74"/>
      <c r="AP99" s="74"/>
      <c r="AQ99" s="74"/>
      <c r="AR99" s="74"/>
      <c r="AS99" s="74"/>
      <c r="AT99" s="26"/>
      <c r="AU99" s="26"/>
      <c r="AV99" s="26"/>
      <c r="AW99" s="26"/>
      <c r="AX99" s="26"/>
      <c r="AY99" s="26"/>
      <c r="AZ99" s="26"/>
      <c r="BA99" s="26"/>
      <c r="BB99" s="26"/>
      <c r="BC99" s="26"/>
      <c r="BD99" s="26"/>
      <c r="BE99" s="26"/>
      <c r="BF99" s="26"/>
      <c r="BG99" s="26"/>
      <c r="BH99" s="26"/>
      <c r="BI99" s="26"/>
      <c r="BJ99" s="26"/>
    </row>
    <row r="100" spans="7:62" s="1" customFormat="1" ht="12.75" customHeight="1" x14ac:dyDescent="0.15">
      <c r="G100" s="7"/>
      <c r="H100" s="7"/>
      <c r="J100" s="7"/>
      <c r="K100" s="7"/>
      <c r="L100" s="7"/>
      <c r="N100" s="7"/>
      <c r="O100" s="7"/>
      <c r="U100" s="26"/>
      <c r="V100" s="26"/>
      <c r="W100" s="26"/>
      <c r="X100" s="26"/>
      <c r="Y100" s="26"/>
      <c r="Z100" s="26"/>
      <c r="AA100" s="26"/>
      <c r="AB100" s="26"/>
      <c r="AC100" s="26"/>
      <c r="AD100" s="74"/>
      <c r="AE100" s="74"/>
      <c r="AF100" s="74"/>
      <c r="AG100" s="74"/>
      <c r="AH100" s="74"/>
      <c r="AI100" s="74"/>
      <c r="AJ100" s="74"/>
      <c r="AK100" s="74"/>
      <c r="AL100" s="74"/>
      <c r="AM100" s="74"/>
      <c r="AN100" s="74"/>
      <c r="AO100" s="74"/>
      <c r="AP100" s="74"/>
      <c r="AQ100" s="74"/>
      <c r="AR100" s="74"/>
      <c r="AS100" s="74"/>
      <c r="AT100" s="26"/>
      <c r="AU100" s="26"/>
      <c r="AV100" s="26"/>
      <c r="AW100" s="26"/>
      <c r="AX100" s="26"/>
      <c r="AY100" s="26"/>
      <c r="AZ100" s="26"/>
      <c r="BA100" s="26"/>
      <c r="BB100" s="26"/>
      <c r="BC100" s="26"/>
      <c r="BD100" s="26"/>
      <c r="BE100" s="26"/>
      <c r="BF100" s="26"/>
      <c r="BG100" s="26"/>
      <c r="BH100" s="26"/>
      <c r="BI100" s="26"/>
      <c r="BJ100" s="26"/>
    </row>
    <row r="101" spans="7:62" s="1" customFormat="1" ht="12.75" customHeight="1" x14ac:dyDescent="0.15">
      <c r="G101" s="7"/>
      <c r="H101" s="7"/>
      <c r="J101" s="7"/>
      <c r="K101" s="7"/>
      <c r="L101" s="7"/>
      <c r="N101" s="7"/>
      <c r="O101" s="7"/>
      <c r="U101" s="26"/>
      <c r="V101" s="26"/>
      <c r="W101" s="26"/>
      <c r="X101" s="26"/>
      <c r="Y101" s="26"/>
      <c r="Z101" s="26"/>
      <c r="AA101" s="26"/>
      <c r="AB101" s="26"/>
      <c r="AC101" s="26"/>
      <c r="AD101" s="74"/>
      <c r="AE101" s="74"/>
      <c r="AF101" s="74"/>
      <c r="AG101" s="74"/>
      <c r="AH101" s="74"/>
      <c r="AI101" s="74"/>
      <c r="AJ101" s="74"/>
      <c r="AK101" s="74"/>
      <c r="AL101" s="74"/>
      <c r="AM101" s="74"/>
      <c r="AN101" s="74"/>
      <c r="AO101" s="74"/>
      <c r="AP101" s="74"/>
      <c r="AQ101" s="74"/>
      <c r="AR101" s="74"/>
      <c r="AS101" s="74"/>
      <c r="AT101" s="26"/>
      <c r="AU101" s="26"/>
      <c r="AV101" s="26"/>
      <c r="AW101" s="26"/>
      <c r="AX101" s="26"/>
      <c r="AY101" s="26"/>
      <c r="AZ101" s="26"/>
      <c r="BA101" s="26"/>
      <c r="BB101" s="26"/>
      <c r="BC101" s="26"/>
      <c r="BD101" s="26"/>
      <c r="BE101" s="26"/>
      <c r="BF101" s="26"/>
      <c r="BG101" s="26"/>
      <c r="BH101" s="26"/>
      <c r="BI101" s="26"/>
      <c r="BJ101" s="26"/>
    </row>
    <row r="102" spans="7:62" s="1" customFormat="1" ht="12.75" customHeight="1" x14ac:dyDescent="0.15">
      <c r="G102" s="7"/>
      <c r="H102" s="7"/>
      <c r="J102" s="7"/>
      <c r="K102" s="7"/>
      <c r="L102" s="7"/>
      <c r="N102" s="7"/>
      <c r="O102" s="7"/>
      <c r="U102" s="26"/>
      <c r="V102" s="26"/>
      <c r="W102" s="26"/>
      <c r="X102" s="26"/>
      <c r="Y102" s="26"/>
      <c r="Z102" s="26"/>
      <c r="AA102" s="26"/>
      <c r="AB102" s="26"/>
      <c r="AC102" s="26"/>
      <c r="AD102" s="74"/>
      <c r="AE102" s="74"/>
      <c r="AF102" s="74"/>
      <c r="AG102" s="74"/>
      <c r="AH102" s="74"/>
      <c r="AI102" s="74"/>
      <c r="AJ102" s="74"/>
      <c r="AK102" s="74"/>
      <c r="AL102" s="74"/>
      <c r="AM102" s="74"/>
      <c r="AN102" s="74"/>
      <c r="AO102" s="74"/>
      <c r="AP102" s="74"/>
      <c r="AQ102" s="74"/>
      <c r="AR102" s="74"/>
      <c r="AS102" s="74"/>
      <c r="AT102" s="26"/>
      <c r="AU102" s="26"/>
      <c r="AV102" s="26"/>
      <c r="AW102" s="26"/>
      <c r="AX102" s="26"/>
      <c r="AY102" s="26"/>
      <c r="AZ102" s="26"/>
      <c r="BA102" s="26"/>
      <c r="BB102" s="26"/>
      <c r="BC102" s="26"/>
      <c r="BD102" s="26"/>
      <c r="BE102" s="26"/>
      <c r="BF102" s="26"/>
      <c r="BG102" s="26"/>
      <c r="BH102" s="26"/>
      <c r="BI102" s="26"/>
      <c r="BJ102" s="26"/>
    </row>
    <row r="103" spans="7:62" s="1" customFormat="1" ht="12.75" customHeight="1" x14ac:dyDescent="0.15">
      <c r="G103" s="7"/>
      <c r="H103" s="7"/>
      <c r="J103" s="7"/>
      <c r="K103" s="7"/>
      <c r="L103" s="7"/>
      <c r="N103" s="7"/>
      <c r="O103" s="7"/>
      <c r="U103" s="26"/>
      <c r="V103" s="26"/>
      <c r="W103" s="26"/>
      <c r="X103" s="26"/>
      <c r="Y103" s="26"/>
      <c r="Z103" s="26"/>
      <c r="AA103" s="26"/>
      <c r="AB103" s="26"/>
      <c r="AC103" s="26"/>
      <c r="AD103" s="74"/>
      <c r="AE103" s="74"/>
      <c r="AF103" s="74"/>
      <c r="AG103" s="74"/>
      <c r="AH103" s="74"/>
      <c r="AI103" s="74"/>
      <c r="AJ103" s="74"/>
      <c r="AK103" s="74"/>
      <c r="AL103" s="74"/>
      <c r="AM103" s="74"/>
      <c r="AN103" s="74"/>
      <c r="AO103" s="74"/>
      <c r="AP103" s="74"/>
      <c r="AQ103" s="74"/>
      <c r="AR103" s="74"/>
      <c r="AS103" s="74"/>
      <c r="AT103" s="26"/>
      <c r="AU103" s="26"/>
      <c r="AV103" s="26"/>
      <c r="AW103" s="26"/>
      <c r="AX103" s="26"/>
      <c r="AY103" s="26"/>
      <c r="AZ103" s="26"/>
      <c r="BA103" s="26"/>
      <c r="BB103" s="26"/>
      <c r="BC103" s="26"/>
      <c r="BD103" s="26"/>
      <c r="BE103" s="26"/>
      <c r="BF103" s="26"/>
      <c r="BG103" s="26"/>
      <c r="BH103" s="26"/>
      <c r="BI103" s="26"/>
      <c r="BJ103" s="26"/>
    </row>
    <row r="104" spans="7:62" s="1" customFormat="1" ht="12.75" customHeight="1" x14ac:dyDescent="0.15">
      <c r="G104" s="7"/>
      <c r="H104" s="7"/>
      <c r="J104" s="7"/>
      <c r="K104" s="7"/>
      <c r="L104" s="7"/>
      <c r="N104" s="7"/>
      <c r="O104" s="7"/>
      <c r="U104" s="26"/>
      <c r="V104" s="26"/>
      <c r="W104" s="26"/>
      <c r="X104" s="26"/>
      <c r="Y104" s="26"/>
      <c r="Z104" s="26"/>
      <c r="AA104" s="26"/>
      <c r="AB104" s="26"/>
      <c r="AC104" s="26"/>
      <c r="AD104" s="74"/>
      <c r="AE104" s="74"/>
      <c r="AF104" s="74"/>
      <c r="AG104" s="74"/>
      <c r="AH104" s="74"/>
      <c r="AI104" s="74"/>
      <c r="AJ104" s="74"/>
      <c r="AK104" s="74"/>
      <c r="AL104" s="74"/>
      <c r="AM104" s="74"/>
      <c r="AN104" s="74"/>
      <c r="AO104" s="74"/>
      <c r="AP104" s="74"/>
      <c r="AQ104" s="74"/>
      <c r="AR104" s="74"/>
      <c r="AS104" s="74"/>
      <c r="AT104" s="26"/>
      <c r="AU104" s="26"/>
      <c r="AV104" s="26"/>
      <c r="AW104" s="26"/>
      <c r="AX104" s="26"/>
      <c r="AY104" s="26"/>
      <c r="AZ104" s="26"/>
      <c r="BA104" s="26"/>
      <c r="BB104" s="26"/>
      <c r="BC104" s="26"/>
      <c r="BD104" s="26"/>
      <c r="BE104" s="26"/>
      <c r="BF104" s="26"/>
      <c r="BG104" s="26"/>
      <c r="BH104" s="26"/>
      <c r="BI104" s="26"/>
      <c r="BJ104" s="26"/>
    </row>
    <row r="105" spans="7:62" s="1" customFormat="1" ht="12.75" customHeight="1" x14ac:dyDescent="0.15">
      <c r="G105" s="7"/>
      <c r="H105" s="7"/>
      <c r="J105" s="7"/>
      <c r="K105" s="7"/>
      <c r="L105" s="7"/>
      <c r="N105" s="7"/>
      <c r="O105" s="7"/>
      <c r="U105" s="26"/>
      <c r="V105" s="26"/>
      <c r="W105" s="26"/>
      <c r="X105" s="26"/>
      <c r="Y105" s="26"/>
      <c r="Z105" s="26"/>
      <c r="AA105" s="26"/>
      <c r="AB105" s="26"/>
      <c r="AC105" s="26"/>
      <c r="AD105" s="74"/>
      <c r="AE105" s="74"/>
      <c r="AF105" s="74"/>
      <c r="AG105" s="74"/>
      <c r="AH105" s="74"/>
      <c r="AI105" s="74"/>
      <c r="AJ105" s="74"/>
      <c r="AK105" s="74"/>
      <c r="AL105" s="74"/>
      <c r="AM105" s="74"/>
      <c r="AN105" s="74"/>
      <c r="AO105" s="74"/>
      <c r="AP105" s="74"/>
      <c r="AQ105" s="74"/>
      <c r="AR105" s="74"/>
      <c r="AS105" s="74"/>
      <c r="AT105" s="26"/>
      <c r="AU105" s="26"/>
      <c r="AV105" s="26"/>
      <c r="AW105" s="26"/>
      <c r="AX105" s="26"/>
      <c r="AY105" s="26"/>
      <c r="AZ105" s="26"/>
      <c r="BA105" s="26"/>
      <c r="BB105" s="26"/>
      <c r="BC105" s="26"/>
      <c r="BD105" s="26"/>
      <c r="BE105" s="26"/>
      <c r="BF105" s="26"/>
      <c r="BG105" s="26"/>
      <c r="BH105" s="26"/>
      <c r="BI105" s="26"/>
      <c r="BJ105" s="26"/>
    </row>
    <row r="106" spans="7:62" s="1" customFormat="1" ht="12.75" customHeight="1" x14ac:dyDescent="0.15">
      <c r="G106" s="7"/>
      <c r="H106" s="7"/>
      <c r="J106" s="7"/>
      <c r="K106" s="7"/>
      <c r="L106" s="7"/>
      <c r="N106" s="7"/>
      <c r="O106" s="7"/>
      <c r="U106" s="26"/>
      <c r="V106" s="26"/>
      <c r="W106" s="26"/>
      <c r="X106" s="26"/>
      <c r="Y106" s="26"/>
      <c r="Z106" s="26"/>
      <c r="AA106" s="26"/>
      <c r="AB106" s="26"/>
      <c r="AC106" s="26"/>
      <c r="AD106" s="74"/>
      <c r="AE106" s="74"/>
      <c r="AF106" s="74"/>
      <c r="AG106" s="74"/>
      <c r="AH106" s="74"/>
      <c r="AI106" s="74"/>
      <c r="AJ106" s="74"/>
      <c r="AK106" s="74"/>
      <c r="AL106" s="74"/>
      <c r="AM106" s="74"/>
      <c r="AN106" s="74"/>
      <c r="AO106" s="74"/>
      <c r="AP106" s="74"/>
      <c r="AQ106" s="74"/>
      <c r="AR106" s="74"/>
      <c r="AS106" s="74"/>
      <c r="AT106" s="26"/>
      <c r="AU106" s="26"/>
      <c r="AV106" s="26"/>
      <c r="AW106" s="26"/>
      <c r="AX106" s="26"/>
      <c r="AY106" s="26"/>
      <c r="AZ106" s="26"/>
      <c r="BA106" s="26"/>
      <c r="BB106" s="26"/>
      <c r="BC106" s="26"/>
      <c r="BD106" s="26"/>
      <c r="BE106" s="26"/>
      <c r="BF106" s="26"/>
      <c r="BG106" s="26"/>
      <c r="BH106" s="26"/>
      <c r="BI106" s="26"/>
      <c r="BJ106" s="26"/>
    </row>
    <row r="107" spans="7:62" s="1" customFormat="1" ht="12.75" customHeight="1" x14ac:dyDescent="0.15">
      <c r="G107" s="7"/>
      <c r="H107" s="7"/>
      <c r="J107" s="7"/>
      <c r="K107" s="7"/>
      <c r="L107" s="7"/>
      <c r="N107" s="7"/>
      <c r="O107" s="7"/>
      <c r="U107" s="26"/>
      <c r="V107" s="26"/>
      <c r="W107" s="26"/>
      <c r="X107" s="26"/>
      <c r="Y107" s="26"/>
      <c r="Z107" s="26"/>
      <c r="AA107" s="26"/>
      <c r="AB107" s="26"/>
      <c r="AC107" s="26"/>
      <c r="AD107" s="74"/>
      <c r="AE107" s="74"/>
      <c r="AF107" s="74"/>
      <c r="AG107" s="74"/>
      <c r="AH107" s="74"/>
      <c r="AI107" s="74"/>
      <c r="AJ107" s="74"/>
      <c r="AK107" s="74"/>
      <c r="AL107" s="74"/>
      <c r="AM107" s="74"/>
      <c r="AN107" s="74"/>
      <c r="AO107" s="74"/>
      <c r="AP107" s="74"/>
      <c r="AQ107" s="74"/>
      <c r="AR107" s="74"/>
      <c r="AS107" s="74"/>
      <c r="AT107" s="26"/>
      <c r="AU107" s="26"/>
      <c r="AV107" s="26"/>
      <c r="AW107" s="26"/>
      <c r="AX107" s="26"/>
      <c r="AY107" s="26"/>
      <c r="AZ107" s="26"/>
      <c r="BA107" s="26"/>
      <c r="BB107" s="26"/>
      <c r="BC107" s="26"/>
      <c r="BD107" s="26"/>
      <c r="BE107" s="26"/>
      <c r="BF107" s="26"/>
      <c r="BG107" s="26"/>
      <c r="BH107" s="26"/>
      <c r="BI107" s="26"/>
      <c r="BJ107" s="26"/>
    </row>
    <row r="108" spans="7:62" s="1" customFormat="1" ht="12.75" customHeight="1" x14ac:dyDescent="0.15">
      <c r="G108" s="7"/>
      <c r="H108" s="7"/>
      <c r="J108" s="7"/>
      <c r="K108" s="7"/>
      <c r="L108" s="7"/>
      <c r="N108" s="7"/>
      <c r="O108" s="7"/>
      <c r="U108" s="26"/>
      <c r="V108" s="26"/>
      <c r="W108" s="26"/>
      <c r="X108" s="26"/>
      <c r="Y108" s="26"/>
      <c r="Z108" s="26"/>
      <c r="AA108" s="26"/>
      <c r="AB108" s="26"/>
      <c r="AC108" s="26"/>
      <c r="AD108" s="74"/>
      <c r="AE108" s="74"/>
      <c r="AF108" s="74"/>
      <c r="AG108" s="74"/>
      <c r="AH108" s="74"/>
      <c r="AI108" s="74"/>
      <c r="AJ108" s="74"/>
      <c r="AK108" s="74"/>
      <c r="AL108" s="74"/>
      <c r="AM108" s="74"/>
      <c r="AN108" s="74"/>
      <c r="AO108" s="74"/>
      <c r="AP108" s="74"/>
      <c r="AQ108" s="74"/>
      <c r="AR108" s="74"/>
      <c r="AS108" s="74"/>
      <c r="AT108" s="26"/>
      <c r="AU108" s="26"/>
      <c r="AV108" s="26"/>
      <c r="AW108" s="26"/>
      <c r="AX108" s="26"/>
      <c r="AY108" s="26"/>
      <c r="AZ108" s="26"/>
      <c r="BA108" s="26"/>
      <c r="BB108" s="26"/>
      <c r="BC108" s="26"/>
      <c r="BD108" s="26"/>
      <c r="BE108" s="26"/>
      <c r="BF108" s="26"/>
      <c r="BG108" s="26"/>
      <c r="BH108" s="26"/>
      <c r="BI108" s="26"/>
      <c r="BJ108" s="26"/>
    </row>
    <row r="109" spans="7:62" s="1" customFormat="1" ht="12.75" customHeight="1" x14ac:dyDescent="0.15">
      <c r="G109" s="7"/>
      <c r="H109" s="7"/>
      <c r="J109" s="7"/>
      <c r="K109" s="7"/>
      <c r="L109" s="7"/>
      <c r="N109" s="7"/>
      <c r="O109" s="7"/>
      <c r="U109" s="26"/>
      <c r="V109" s="26"/>
      <c r="W109" s="26"/>
      <c r="X109" s="26"/>
      <c r="Y109" s="26"/>
      <c r="Z109" s="26"/>
      <c r="AA109" s="26"/>
      <c r="AB109" s="26"/>
      <c r="AC109" s="26"/>
      <c r="AD109" s="74"/>
      <c r="AE109" s="74"/>
      <c r="AF109" s="74"/>
      <c r="AG109" s="74"/>
      <c r="AH109" s="74"/>
      <c r="AI109" s="74"/>
      <c r="AJ109" s="74"/>
      <c r="AK109" s="74"/>
      <c r="AL109" s="74"/>
      <c r="AM109" s="74"/>
      <c r="AN109" s="74"/>
      <c r="AO109" s="74"/>
      <c r="AP109" s="74"/>
      <c r="AQ109" s="74"/>
      <c r="AR109" s="74"/>
      <c r="AS109" s="74"/>
      <c r="AT109" s="26"/>
      <c r="AU109" s="26"/>
      <c r="AV109" s="26"/>
      <c r="AW109" s="26"/>
      <c r="AX109" s="26"/>
      <c r="AY109" s="26"/>
      <c r="AZ109" s="26"/>
      <c r="BA109" s="26"/>
      <c r="BB109" s="26"/>
      <c r="BC109" s="26"/>
      <c r="BD109" s="26"/>
      <c r="BE109" s="26"/>
      <c r="BF109" s="26"/>
      <c r="BG109" s="26"/>
      <c r="BH109" s="26"/>
      <c r="BI109" s="26"/>
      <c r="BJ109" s="26"/>
    </row>
    <row r="110" spans="7:62" s="1" customFormat="1" ht="12.75" customHeight="1" x14ac:dyDescent="0.15">
      <c r="G110" s="7"/>
      <c r="H110" s="7"/>
      <c r="J110" s="7"/>
      <c r="K110" s="7"/>
      <c r="L110" s="7"/>
      <c r="N110" s="7"/>
      <c r="O110" s="7"/>
      <c r="U110" s="26"/>
      <c r="V110" s="26"/>
      <c r="W110" s="26"/>
      <c r="X110" s="26"/>
      <c r="Y110" s="26"/>
      <c r="Z110" s="26"/>
      <c r="AA110" s="26"/>
      <c r="AB110" s="26"/>
      <c r="AC110" s="26"/>
      <c r="AD110" s="74"/>
      <c r="AE110" s="74"/>
      <c r="AF110" s="74"/>
      <c r="AG110" s="74"/>
      <c r="AH110" s="74"/>
      <c r="AI110" s="74"/>
      <c r="AJ110" s="74"/>
      <c r="AK110" s="74"/>
      <c r="AL110" s="74"/>
      <c r="AM110" s="74"/>
      <c r="AN110" s="74"/>
      <c r="AO110" s="74"/>
      <c r="AP110" s="74"/>
      <c r="AQ110" s="74"/>
      <c r="AR110" s="74"/>
      <c r="AS110" s="74"/>
      <c r="AT110" s="26"/>
      <c r="AU110" s="26"/>
      <c r="AV110" s="26"/>
      <c r="AW110" s="26"/>
      <c r="AX110" s="26"/>
      <c r="AY110" s="26"/>
      <c r="AZ110" s="26"/>
      <c r="BA110" s="26"/>
      <c r="BB110" s="26"/>
      <c r="BC110" s="26"/>
      <c r="BD110" s="26"/>
      <c r="BE110" s="26"/>
      <c r="BF110" s="26"/>
      <c r="BG110" s="26"/>
      <c r="BH110" s="26"/>
      <c r="BI110" s="26"/>
      <c r="BJ110" s="26"/>
    </row>
    <row r="111" spans="7:62" s="1" customFormat="1" ht="12.75" customHeight="1" x14ac:dyDescent="0.15">
      <c r="G111" s="7"/>
      <c r="H111" s="7"/>
      <c r="J111" s="7"/>
      <c r="K111" s="7"/>
      <c r="L111" s="7"/>
      <c r="N111" s="7"/>
      <c r="O111" s="7"/>
      <c r="U111" s="26"/>
      <c r="V111" s="26"/>
      <c r="W111" s="26"/>
      <c r="X111" s="26"/>
      <c r="Y111" s="26"/>
      <c r="Z111" s="26"/>
      <c r="AA111" s="26"/>
      <c r="AB111" s="26"/>
      <c r="AC111" s="26"/>
      <c r="AD111" s="74"/>
      <c r="AE111" s="74"/>
      <c r="AF111" s="74"/>
      <c r="AG111" s="74"/>
      <c r="AH111" s="74"/>
      <c r="AI111" s="74"/>
      <c r="AJ111" s="74"/>
      <c r="AK111" s="74"/>
      <c r="AL111" s="74"/>
      <c r="AM111" s="74"/>
      <c r="AN111" s="74"/>
      <c r="AO111" s="74"/>
      <c r="AP111" s="74"/>
      <c r="AQ111" s="74"/>
      <c r="AR111" s="74"/>
      <c r="AS111" s="74"/>
      <c r="AT111" s="26"/>
      <c r="AU111" s="26"/>
      <c r="AV111" s="26"/>
      <c r="AW111" s="26"/>
      <c r="AX111" s="26"/>
      <c r="AY111" s="26"/>
      <c r="AZ111" s="26"/>
      <c r="BA111" s="26"/>
      <c r="BB111" s="26"/>
      <c r="BC111" s="26"/>
      <c r="BD111" s="26"/>
      <c r="BE111" s="26"/>
      <c r="BF111" s="26"/>
      <c r="BG111" s="26"/>
      <c r="BH111" s="26"/>
      <c r="BI111" s="26"/>
      <c r="BJ111" s="26"/>
    </row>
    <row r="112" spans="7:62" s="1" customFormat="1" ht="12.75" customHeight="1" x14ac:dyDescent="0.15">
      <c r="G112" s="7"/>
      <c r="H112" s="7"/>
      <c r="J112" s="7"/>
      <c r="K112" s="7"/>
      <c r="L112" s="7"/>
      <c r="N112" s="7"/>
      <c r="O112" s="7"/>
      <c r="U112" s="26"/>
      <c r="V112" s="26"/>
      <c r="W112" s="26"/>
      <c r="X112" s="26"/>
      <c r="Y112" s="26"/>
      <c r="Z112" s="26"/>
      <c r="AA112" s="26"/>
      <c r="AB112" s="26"/>
      <c r="AC112" s="26"/>
      <c r="AD112" s="74"/>
      <c r="AE112" s="74"/>
      <c r="AF112" s="74"/>
      <c r="AG112" s="74"/>
      <c r="AH112" s="74"/>
      <c r="AI112" s="74"/>
      <c r="AJ112" s="74"/>
      <c r="AK112" s="74"/>
      <c r="AL112" s="74"/>
      <c r="AM112" s="74"/>
      <c r="AN112" s="74"/>
      <c r="AO112" s="74"/>
      <c r="AP112" s="74"/>
      <c r="AQ112" s="74"/>
      <c r="AR112" s="74"/>
      <c r="AS112" s="74"/>
      <c r="AT112" s="26"/>
      <c r="AU112" s="26"/>
      <c r="AV112" s="26"/>
      <c r="AW112" s="26"/>
      <c r="AX112" s="26"/>
      <c r="AY112" s="26"/>
      <c r="AZ112" s="26"/>
      <c r="BA112" s="26"/>
      <c r="BB112" s="26"/>
      <c r="BC112" s="26"/>
      <c r="BD112" s="26"/>
      <c r="BE112" s="26"/>
      <c r="BF112" s="26"/>
      <c r="BG112" s="26"/>
      <c r="BH112" s="26"/>
      <c r="BI112" s="26"/>
      <c r="BJ112" s="26"/>
    </row>
    <row r="113" spans="7:62" s="1" customFormat="1" ht="12.75" customHeight="1" x14ac:dyDescent="0.15">
      <c r="G113" s="7"/>
      <c r="H113" s="7"/>
      <c r="J113" s="7"/>
      <c r="K113" s="7"/>
      <c r="L113" s="7"/>
      <c r="N113" s="7"/>
      <c r="O113" s="7"/>
      <c r="U113" s="26"/>
      <c r="V113" s="26"/>
      <c r="W113" s="26"/>
      <c r="X113" s="26"/>
      <c r="Y113" s="26"/>
      <c r="Z113" s="26"/>
      <c r="AA113" s="26"/>
      <c r="AB113" s="26"/>
      <c r="AC113" s="26"/>
      <c r="AD113" s="74"/>
      <c r="AE113" s="74"/>
      <c r="AF113" s="74"/>
      <c r="AG113" s="74"/>
      <c r="AH113" s="74"/>
      <c r="AI113" s="74"/>
      <c r="AJ113" s="74"/>
      <c r="AK113" s="74"/>
      <c r="AL113" s="74"/>
      <c r="AM113" s="74"/>
      <c r="AN113" s="74"/>
      <c r="AO113" s="74"/>
      <c r="AP113" s="74"/>
      <c r="AQ113" s="74"/>
      <c r="AR113" s="74"/>
      <c r="AS113" s="74"/>
      <c r="AT113" s="26"/>
      <c r="AU113" s="26"/>
      <c r="AV113" s="26"/>
      <c r="AW113" s="26"/>
      <c r="AX113" s="26"/>
      <c r="AY113" s="26"/>
      <c r="AZ113" s="26"/>
      <c r="BA113" s="26"/>
      <c r="BB113" s="26"/>
      <c r="BC113" s="26"/>
      <c r="BD113" s="26"/>
      <c r="BE113" s="26"/>
      <c r="BF113" s="26"/>
      <c r="BG113" s="26"/>
      <c r="BH113" s="26"/>
      <c r="BI113" s="26"/>
      <c r="BJ113" s="26"/>
    </row>
    <row r="114" spans="7:62" s="1" customFormat="1" ht="12.75" customHeight="1" x14ac:dyDescent="0.15">
      <c r="G114" s="7"/>
      <c r="H114" s="7"/>
      <c r="J114" s="7"/>
      <c r="K114" s="7"/>
      <c r="L114" s="7"/>
      <c r="N114" s="7"/>
      <c r="O114" s="7"/>
      <c r="U114" s="26"/>
      <c r="V114" s="26"/>
      <c r="W114" s="26"/>
      <c r="X114" s="26"/>
      <c r="Y114" s="26"/>
      <c r="Z114" s="26"/>
      <c r="AA114" s="26"/>
      <c r="AB114" s="26"/>
      <c r="AC114" s="26"/>
      <c r="AD114" s="74"/>
      <c r="AE114" s="74"/>
      <c r="AF114" s="74"/>
      <c r="AG114" s="74"/>
      <c r="AH114" s="74"/>
      <c r="AI114" s="74"/>
      <c r="AJ114" s="74"/>
      <c r="AK114" s="74"/>
      <c r="AL114" s="74"/>
      <c r="AM114" s="74"/>
      <c r="AN114" s="74"/>
      <c r="AO114" s="74"/>
      <c r="AP114" s="74"/>
      <c r="AQ114" s="74"/>
      <c r="AR114" s="74"/>
      <c r="AS114" s="74"/>
      <c r="AT114" s="26"/>
      <c r="AU114" s="26"/>
      <c r="AV114" s="26"/>
      <c r="AW114" s="26"/>
      <c r="AX114" s="26"/>
      <c r="AY114" s="26"/>
      <c r="AZ114" s="26"/>
      <c r="BA114" s="26"/>
      <c r="BB114" s="26"/>
      <c r="BC114" s="26"/>
      <c r="BD114" s="26"/>
      <c r="BE114" s="26"/>
      <c r="BF114" s="26"/>
      <c r="BG114" s="26"/>
      <c r="BH114" s="26"/>
      <c r="BI114" s="26"/>
      <c r="BJ114" s="26"/>
    </row>
    <row r="115" spans="7:62" s="1" customFormat="1" ht="12.75" customHeight="1" x14ac:dyDescent="0.15">
      <c r="G115" s="7"/>
      <c r="H115" s="7"/>
      <c r="J115" s="7"/>
      <c r="K115" s="7"/>
      <c r="L115" s="7"/>
      <c r="N115" s="7"/>
      <c r="O115" s="7"/>
      <c r="U115" s="26"/>
      <c r="V115" s="26"/>
      <c r="W115" s="26"/>
      <c r="X115" s="26"/>
      <c r="Y115" s="26"/>
      <c r="Z115" s="26"/>
      <c r="AA115" s="26"/>
      <c r="AB115" s="26"/>
      <c r="AC115" s="26"/>
      <c r="AD115" s="74"/>
      <c r="AE115" s="74"/>
      <c r="AF115" s="74"/>
      <c r="AG115" s="74"/>
      <c r="AH115" s="74"/>
      <c r="AI115" s="74"/>
      <c r="AJ115" s="74"/>
      <c r="AK115" s="74"/>
      <c r="AL115" s="74"/>
      <c r="AM115" s="74"/>
      <c r="AN115" s="74"/>
      <c r="AO115" s="74"/>
      <c r="AP115" s="74"/>
      <c r="AQ115" s="74"/>
      <c r="AR115" s="74"/>
      <c r="AS115" s="74"/>
      <c r="AT115" s="26"/>
      <c r="AU115" s="26"/>
      <c r="AV115" s="26"/>
      <c r="AW115" s="26"/>
      <c r="AX115" s="26"/>
      <c r="AY115" s="26"/>
      <c r="AZ115" s="26"/>
      <c r="BA115" s="26"/>
      <c r="BB115" s="26"/>
      <c r="BC115" s="26"/>
      <c r="BD115" s="26"/>
      <c r="BE115" s="26"/>
      <c r="BF115" s="26"/>
      <c r="BG115" s="26"/>
      <c r="BH115" s="26"/>
      <c r="BI115" s="26"/>
      <c r="BJ115" s="26"/>
    </row>
    <row r="116" spans="7:62" s="1" customFormat="1" ht="12.75" customHeight="1" x14ac:dyDescent="0.15">
      <c r="G116" s="7"/>
      <c r="H116" s="7"/>
      <c r="J116" s="7"/>
      <c r="K116" s="7"/>
      <c r="L116" s="7"/>
      <c r="N116" s="7"/>
      <c r="O116" s="7"/>
      <c r="U116" s="26"/>
      <c r="V116" s="26"/>
      <c r="W116" s="26"/>
      <c r="X116" s="26"/>
      <c r="Y116" s="26"/>
      <c r="Z116" s="26"/>
      <c r="AA116" s="26"/>
      <c r="AB116" s="26"/>
      <c r="AC116" s="26"/>
      <c r="AD116" s="74"/>
      <c r="AE116" s="74"/>
      <c r="AF116" s="74"/>
      <c r="AG116" s="74"/>
      <c r="AH116" s="74"/>
      <c r="AI116" s="74"/>
      <c r="AJ116" s="74"/>
      <c r="AK116" s="74"/>
      <c r="AL116" s="74"/>
      <c r="AM116" s="74"/>
      <c r="AN116" s="74"/>
      <c r="AO116" s="74"/>
      <c r="AP116" s="74"/>
      <c r="AQ116" s="74"/>
      <c r="AR116" s="74"/>
      <c r="AS116" s="74"/>
      <c r="AT116" s="26"/>
      <c r="AU116" s="26"/>
      <c r="AV116" s="26"/>
      <c r="AW116" s="26"/>
      <c r="AX116" s="26"/>
      <c r="AY116" s="26"/>
      <c r="AZ116" s="26"/>
      <c r="BA116" s="26"/>
      <c r="BB116" s="26"/>
      <c r="BC116" s="26"/>
      <c r="BD116" s="26"/>
      <c r="BE116" s="26"/>
      <c r="BF116" s="26"/>
      <c r="BG116" s="26"/>
      <c r="BH116" s="26"/>
      <c r="BI116" s="26"/>
      <c r="BJ116" s="26"/>
    </row>
    <row r="117" spans="7:62" s="1" customFormat="1" ht="12.75" customHeight="1" x14ac:dyDescent="0.15">
      <c r="G117" s="7"/>
      <c r="H117" s="7"/>
      <c r="J117" s="7"/>
      <c r="K117" s="7"/>
      <c r="L117" s="7"/>
      <c r="N117" s="7"/>
      <c r="O117" s="7"/>
      <c r="U117" s="26"/>
      <c r="V117" s="26"/>
      <c r="W117" s="26"/>
      <c r="X117" s="26"/>
      <c r="Y117" s="26"/>
      <c r="Z117" s="26"/>
      <c r="AA117" s="26"/>
      <c r="AB117" s="26"/>
      <c r="AC117" s="26"/>
      <c r="AD117" s="74"/>
      <c r="AE117" s="74"/>
      <c r="AF117" s="74"/>
      <c r="AG117" s="74"/>
      <c r="AH117" s="74"/>
      <c r="AI117" s="74"/>
      <c r="AJ117" s="74"/>
      <c r="AK117" s="74"/>
      <c r="AL117" s="74"/>
      <c r="AM117" s="74"/>
      <c r="AN117" s="74"/>
      <c r="AO117" s="74"/>
      <c r="AP117" s="74"/>
      <c r="AQ117" s="74"/>
      <c r="AR117" s="74"/>
      <c r="AS117" s="74"/>
      <c r="AT117" s="26"/>
      <c r="AU117" s="26"/>
      <c r="AV117" s="26"/>
      <c r="AW117" s="26"/>
      <c r="AX117" s="26"/>
      <c r="AY117" s="26"/>
      <c r="AZ117" s="26"/>
      <c r="BA117" s="26"/>
      <c r="BB117" s="26"/>
      <c r="BC117" s="26"/>
      <c r="BD117" s="26"/>
      <c r="BE117" s="26"/>
      <c r="BF117" s="26"/>
      <c r="BG117" s="26"/>
      <c r="BH117" s="26"/>
      <c r="BI117" s="26"/>
      <c r="BJ117" s="26"/>
    </row>
    <row r="118" spans="7:62" s="1" customFormat="1" ht="12.75" customHeight="1" x14ac:dyDescent="0.15">
      <c r="G118" s="7"/>
      <c r="H118" s="7"/>
      <c r="J118" s="7"/>
      <c r="K118" s="7"/>
      <c r="L118" s="7"/>
      <c r="N118" s="7"/>
      <c r="O118" s="7"/>
      <c r="U118" s="26"/>
      <c r="V118" s="26"/>
      <c r="W118" s="26"/>
      <c r="X118" s="26"/>
      <c r="Y118" s="26"/>
      <c r="Z118" s="26"/>
      <c r="AA118" s="26"/>
      <c r="AB118" s="26"/>
      <c r="AC118" s="26"/>
      <c r="AD118" s="74"/>
      <c r="AE118" s="74"/>
      <c r="AF118" s="74"/>
      <c r="AG118" s="74"/>
      <c r="AH118" s="74"/>
      <c r="AI118" s="74"/>
      <c r="AJ118" s="74"/>
      <c r="AK118" s="74"/>
      <c r="AL118" s="74"/>
      <c r="AM118" s="74"/>
      <c r="AN118" s="74"/>
      <c r="AO118" s="74"/>
      <c r="AP118" s="74"/>
      <c r="AQ118" s="74"/>
      <c r="AR118" s="74"/>
      <c r="AS118" s="74"/>
      <c r="AT118" s="26"/>
      <c r="AU118" s="26"/>
      <c r="AV118" s="26"/>
      <c r="AW118" s="26"/>
      <c r="AX118" s="26"/>
      <c r="AY118" s="26"/>
      <c r="AZ118" s="26"/>
      <c r="BA118" s="26"/>
      <c r="BB118" s="26"/>
      <c r="BC118" s="26"/>
      <c r="BD118" s="26"/>
      <c r="BE118" s="26"/>
      <c r="BF118" s="26"/>
      <c r="BG118" s="26"/>
      <c r="BH118" s="26"/>
      <c r="BI118" s="26"/>
      <c r="BJ118" s="26"/>
    </row>
    <row r="119" spans="7:62" s="1" customFormat="1" ht="12.75" customHeight="1" x14ac:dyDescent="0.15">
      <c r="G119" s="7"/>
      <c r="H119" s="7"/>
      <c r="J119" s="7"/>
      <c r="K119" s="7"/>
      <c r="L119" s="7"/>
      <c r="N119" s="7"/>
      <c r="O119" s="7"/>
      <c r="U119" s="26"/>
      <c r="V119" s="26"/>
      <c r="W119" s="26"/>
      <c r="X119" s="26"/>
      <c r="Y119" s="26"/>
      <c r="Z119" s="26"/>
      <c r="AA119" s="26"/>
      <c r="AB119" s="26"/>
      <c r="AC119" s="26"/>
      <c r="AD119" s="74"/>
      <c r="AE119" s="74"/>
      <c r="AF119" s="74"/>
      <c r="AG119" s="74"/>
      <c r="AH119" s="74"/>
      <c r="AI119" s="74"/>
      <c r="AJ119" s="74"/>
      <c r="AK119" s="74"/>
      <c r="AL119" s="74"/>
      <c r="AM119" s="74"/>
      <c r="AN119" s="74"/>
      <c r="AO119" s="74"/>
      <c r="AP119" s="74"/>
      <c r="AQ119" s="74"/>
      <c r="AR119" s="74"/>
      <c r="AS119" s="74"/>
      <c r="AT119" s="26"/>
      <c r="AU119" s="26"/>
      <c r="AV119" s="26"/>
      <c r="AW119" s="26"/>
      <c r="AX119" s="26"/>
      <c r="AY119" s="26"/>
      <c r="AZ119" s="26"/>
      <c r="BA119" s="26"/>
      <c r="BB119" s="26"/>
      <c r="BC119" s="26"/>
      <c r="BD119" s="26"/>
      <c r="BE119" s="26"/>
      <c r="BF119" s="26"/>
      <c r="BG119" s="26"/>
      <c r="BH119" s="26"/>
      <c r="BI119" s="26"/>
      <c r="BJ119" s="26"/>
    </row>
    <row r="120" spans="7:62" s="1" customFormat="1" ht="12.75" customHeight="1" x14ac:dyDescent="0.15">
      <c r="G120" s="7"/>
      <c r="H120" s="7"/>
      <c r="J120" s="7"/>
      <c r="K120" s="7"/>
      <c r="L120" s="7"/>
      <c r="N120" s="7"/>
      <c r="O120" s="7"/>
      <c r="U120" s="26"/>
      <c r="V120" s="26"/>
      <c r="W120" s="26"/>
      <c r="X120" s="26"/>
      <c r="Y120" s="26"/>
      <c r="Z120" s="26"/>
      <c r="AA120" s="26"/>
      <c r="AB120" s="26"/>
      <c r="AC120" s="26"/>
      <c r="AD120" s="74"/>
      <c r="AE120" s="74"/>
      <c r="AF120" s="74"/>
      <c r="AG120" s="74"/>
      <c r="AH120" s="74"/>
      <c r="AI120" s="74"/>
      <c r="AJ120" s="74"/>
      <c r="AK120" s="74"/>
      <c r="AL120" s="74"/>
      <c r="AM120" s="74"/>
      <c r="AN120" s="74"/>
      <c r="AO120" s="74"/>
      <c r="AP120" s="74"/>
      <c r="AQ120" s="74"/>
      <c r="AR120" s="74"/>
      <c r="AS120" s="74"/>
      <c r="AT120" s="26"/>
      <c r="AU120" s="26"/>
      <c r="AV120" s="26"/>
      <c r="AW120" s="26"/>
      <c r="AX120" s="26"/>
      <c r="AY120" s="26"/>
      <c r="AZ120" s="26"/>
      <c r="BA120" s="26"/>
      <c r="BB120" s="26"/>
      <c r="BC120" s="26"/>
      <c r="BD120" s="26"/>
      <c r="BE120" s="26"/>
      <c r="BF120" s="26"/>
      <c r="BG120" s="26"/>
      <c r="BH120" s="26"/>
      <c r="BI120" s="26"/>
      <c r="BJ120" s="26"/>
    </row>
    <row r="121" spans="7:62" s="1" customFormat="1" ht="12.75" customHeight="1" x14ac:dyDescent="0.15">
      <c r="G121" s="7"/>
      <c r="H121" s="7"/>
      <c r="J121" s="7"/>
      <c r="K121" s="7"/>
      <c r="L121" s="7"/>
      <c r="N121" s="7"/>
      <c r="O121" s="7"/>
      <c r="U121" s="26"/>
      <c r="V121" s="26"/>
      <c r="W121" s="26"/>
      <c r="X121" s="26"/>
      <c r="Y121" s="26"/>
      <c r="Z121" s="26"/>
      <c r="AA121" s="26"/>
      <c r="AB121" s="26"/>
      <c r="AC121" s="26"/>
      <c r="AD121" s="74"/>
      <c r="AE121" s="74"/>
      <c r="AF121" s="74"/>
      <c r="AG121" s="74"/>
      <c r="AH121" s="74"/>
      <c r="AI121" s="74"/>
      <c r="AJ121" s="74"/>
      <c r="AK121" s="74"/>
      <c r="AL121" s="74"/>
      <c r="AM121" s="74"/>
      <c r="AN121" s="74"/>
      <c r="AO121" s="74"/>
      <c r="AP121" s="74"/>
      <c r="AQ121" s="74"/>
      <c r="AR121" s="74"/>
      <c r="AS121" s="74"/>
      <c r="AT121" s="26"/>
      <c r="AU121" s="26"/>
      <c r="AV121" s="26"/>
      <c r="AW121" s="26"/>
      <c r="AX121" s="26"/>
      <c r="AY121" s="26"/>
      <c r="AZ121" s="26"/>
      <c r="BA121" s="26"/>
      <c r="BB121" s="26"/>
      <c r="BC121" s="26"/>
      <c r="BD121" s="26"/>
      <c r="BE121" s="26"/>
      <c r="BF121" s="26"/>
      <c r="BG121" s="26"/>
      <c r="BH121" s="26"/>
      <c r="BI121" s="26"/>
      <c r="BJ121" s="26"/>
    </row>
    <row r="122" spans="7:62" s="1" customFormat="1" ht="12.75" customHeight="1" x14ac:dyDescent="0.15">
      <c r="G122" s="7"/>
      <c r="H122" s="7"/>
      <c r="J122" s="7"/>
      <c r="K122" s="7"/>
      <c r="L122" s="7"/>
      <c r="N122" s="7"/>
      <c r="O122" s="7"/>
      <c r="U122" s="26"/>
      <c r="V122" s="26"/>
      <c r="W122" s="26"/>
      <c r="X122" s="26"/>
      <c r="Y122" s="26"/>
      <c r="Z122" s="26"/>
      <c r="AA122" s="26"/>
      <c r="AB122" s="26"/>
      <c r="AC122" s="26"/>
      <c r="AD122" s="74"/>
      <c r="AE122" s="74"/>
      <c r="AF122" s="74"/>
      <c r="AG122" s="74"/>
      <c r="AH122" s="74"/>
      <c r="AI122" s="74"/>
      <c r="AJ122" s="74"/>
      <c r="AK122" s="74"/>
      <c r="AL122" s="74"/>
      <c r="AM122" s="74"/>
      <c r="AN122" s="74"/>
      <c r="AO122" s="74"/>
      <c r="AP122" s="74"/>
      <c r="AQ122" s="74"/>
      <c r="AR122" s="74"/>
      <c r="AS122" s="74"/>
      <c r="AT122" s="26"/>
      <c r="AU122" s="26"/>
      <c r="AV122" s="26"/>
      <c r="AW122" s="26"/>
      <c r="AX122" s="26"/>
      <c r="AY122" s="26"/>
      <c r="AZ122" s="26"/>
      <c r="BA122" s="26"/>
      <c r="BB122" s="26"/>
      <c r="BC122" s="26"/>
      <c r="BD122" s="26"/>
      <c r="BE122" s="26"/>
      <c r="BF122" s="26"/>
      <c r="BG122" s="26"/>
      <c r="BH122" s="26"/>
      <c r="BI122" s="26"/>
      <c r="BJ122" s="26"/>
    </row>
    <row r="123" spans="7:62" s="1" customFormat="1" ht="12.75" customHeight="1" x14ac:dyDescent="0.15">
      <c r="G123" s="7"/>
      <c r="H123" s="7"/>
      <c r="J123" s="7"/>
      <c r="K123" s="7"/>
      <c r="L123" s="7"/>
      <c r="N123" s="7"/>
      <c r="O123" s="7"/>
      <c r="U123" s="26"/>
      <c r="V123" s="26"/>
      <c r="W123" s="26"/>
      <c r="X123" s="26"/>
      <c r="Y123" s="26"/>
      <c r="Z123" s="26"/>
      <c r="AA123" s="26"/>
      <c r="AB123" s="26"/>
      <c r="AC123" s="26"/>
      <c r="AD123" s="74"/>
      <c r="AE123" s="74"/>
      <c r="AF123" s="74"/>
      <c r="AG123" s="74"/>
      <c r="AH123" s="74"/>
      <c r="AI123" s="74"/>
      <c r="AJ123" s="74"/>
      <c r="AK123" s="74"/>
      <c r="AL123" s="74"/>
      <c r="AM123" s="74"/>
      <c r="AN123" s="74"/>
      <c r="AO123" s="74"/>
      <c r="AP123" s="74"/>
      <c r="AQ123" s="74"/>
      <c r="AR123" s="74"/>
      <c r="AS123" s="74"/>
      <c r="AT123" s="26"/>
      <c r="AU123" s="26"/>
      <c r="AV123" s="26"/>
      <c r="AW123" s="26"/>
      <c r="AX123" s="26"/>
      <c r="AY123" s="26"/>
      <c r="AZ123" s="26"/>
      <c r="BA123" s="26"/>
      <c r="BB123" s="26"/>
      <c r="BC123" s="26"/>
      <c r="BD123" s="26"/>
      <c r="BE123" s="26"/>
      <c r="BF123" s="26"/>
      <c r="BG123" s="26"/>
      <c r="BH123" s="26"/>
      <c r="BI123" s="26"/>
      <c r="BJ123" s="26"/>
    </row>
    <row r="124" spans="7:62" s="1" customFormat="1" ht="12.75" customHeight="1" x14ac:dyDescent="0.15">
      <c r="G124" s="7"/>
      <c r="H124" s="7"/>
      <c r="J124" s="7"/>
      <c r="K124" s="7"/>
      <c r="L124" s="7"/>
      <c r="N124" s="7"/>
      <c r="O124" s="7"/>
      <c r="U124" s="26"/>
      <c r="V124" s="26"/>
      <c r="W124" s="26"/>
      <c r="X124" s="26"/>
      <c r="Y124" s="26"/>
      <c r="Z124" s="26"/>
      <c r="AA124" s="26"/>
      <c r="AB124" s="26"/>
      <c r="AC124" s="26"/>
      <c r="AD124" s="74"/>
      <c r="AE124" s="74"/>
      <c r="AF124" s="74"/>
      <c r="AG124" s="74"/>
      <c r="AH124" s="74"/>
      <c r="AI124" s="74"/>
      <c r="AJ124" s="74"/>
      <c r="AK124" s="74"/>
      <c r="AL124" s="74"/>
      <c r="AM124" s="74"/>
      <c r="AN124" s="74"/>
      <c r="AO124" s="74"/>
      <c r="AP124" s="74"/>
      <c r="AQ124" s="74"/>
      <c r="AR124" s="74"/>
      <c r="AS124" s="74"/>
      <c r="AT124" s="26"/>
      <c r="AU124" s="26"/>
      <c r="AV124" s="26"/>
      <c r="AW124" s="26"/>
      <c r="AX124" s="26"/>
      <c r="AY124" s="26"/>
      <c r="AZ124" s="26"/>
      <c r="BA124" s="26"/>
      <c r="BB124" s="26"/>
      <c r="BC124" s="26"/>
      <c r="BD124" s="26"/>
      <c r="BE124" s="26"/>
      <c r="BF124" s="26"/>
      <c r="BG124" s="26"/>
      <c r="BH124" s="26"/>
      <c r="BI124" s="26"/>
      <c r="BJ124" s="26"/>
    </row>
    <row r="125" spans="7:62" s="1" customFormat="1" ht="12.75" customHeight="1" x14ac:dyDescent="0.15">
      <c r="G125" s="7"/>
      <c r="H125" s="7"/>
      <c r="J125" s="7"/>
      <c r="K125" s="7"/>
      <c r="L125" s="7"/>
      <c r="N125" s="7"/>
      <c r="O125" s="7"/>
      <c r="U125" s="26"/>
      <c r="V125" s="26"/>
      <c r="W125" s="26"/>
      <c r="X125" s="26"/>
      <c r="Y125" s="26"/>
      <c r="Z125" s="26"/>
      <c r="AA125" s="26"/>
      <c r="AB125" s="26"/>
      <c r="AC125" s="26"/>
      <c r="AD125" s="74"/>
      <c r="AE125" s="74"/>
      <c r="AF125" s="74"/>
      <c r="AG125" s="74"/>
      <c r="AH125" s="74"/>
      <c r="AI125" s="74"/>
      <c r="AJ125" s="74"/>
      <c r="AK125" s="74"/>
      <c r="AL125" s="74"/>
      <c r="AM125" s="74"/>
      <c r="AN125" s="74"/>
      <c r="AO125" s="74"/>
      <c r="AP125" s="74"/>
      <c r="AQ125" s="74"/>
      <c r="AR125" s="74"/>
      <c r="AS125" s="74"/>
      <c r="AT125" s="26"/>
      <c r="AU125" s="26"/>
      <c r="AV125" s="26"/>
      <c r="AW125" s="26"/>
      <c r="AX125" s="26"/>
      <c r="AY125" s="26"/>
      <c r="AZ125" s="26"/>
      <c r="BA125" s="26"/>
      <c r="BB125" s="26"/>
      <c r="BC125" s="26"/>
      <c r="BD125" s="26"/>
      <c r="BE125" s="26"/>
      <c r="BF125" s="26"/>
      <c r="BG125" s="26"/>
      <c r="BH125" s="26"/>
      <c r="BI125" s="26"/>
      <c r="BJ125" s="26"/>
    </row>
    <row r="126" spans="7:62" s="1" customFormat="1" ht="12.75" customHeight="1" x14ac:dyDescent="0.15">
      <c r="G126" s="7"/>
      <c r="H126" s="7"/>
      <c r="J126" s="7"/>
      <c r="K126" s="7"/>
      <c r="L126" s="7"/>
      <c r="N126" s="7"/>
      <c r="O126" s="7"/>
      <c r="U126" s="26"/>
      <c r="V126" s="26"/>
      <c r="W126" s="26"/>
      <c r="X126" s="26"/>
      <c r="Y126" s="26"/>
      <c r="Z126" s="26"/>
      <c r="AA126" s="26"/>
      <c r="AB126" s="26"/>
      <c r="AC126" s="26"/>
      <c r="AD126" s="74"/>
      <c r="AE126" s="74"/>
      <c r="AF126" s="74"/>
      <c r="AG126" s="74"/>
      <c r="AH126" s="74"/>
      <c r="AI126" s="74"/>
      <c r="AJ126" s="74"/>
      <c r="AK126" s="74"/>
      <c r="AL126" s="74"/>
      <c r="AM126" s="74"/>
      <c r="AN126" s="74"/>
      <c r="AO126" s="74"/>
      <c r="AP126" s="74"/>
      <c r="AQ126" s="74"/>
      <c r="AR126" s="74"/>
      <c r="AS126" s="74"/>
      <c r="AT126" s="26"/>
      <c r="AU126" s="26"/>
      <c r="AV126" s="26"/>
      <c r="AW126" s="26"/>
      <c r="AX126" s="26"/>
      <c r="AY126" s="26"/>
      <c r="AZ126" s="26"/>
      <c r="BA126" s="26"/>
      <c r="BB126" s="26"/>
      <c r="BC126" s="26"/>
      <c r="BD126" s="26"/>
      <c r="BE126" s="26"/>
      <c r="BF126" s="26"/>
      <c r="BG126" s="26"/>
      <c r="BH126" s="26"/>
      <c r="BI126" s="26"/>
      <c r="BJ126" s="26"/>
    </row>
    <row r="127" spans="7:62" s="1" customFormat="1" ht="12.75" customHeight="1" x14ac:dyDescent="0.15">
      <c r="G127" s="7"/>
      <c r="H127" s="7"/>
      <c r="J127" s="7"/>
      <c r="K127" s="7"/>
      <c r="L127" s="7"/>
      <c r="N127" s="7"/>
      <c r="O127" s="7"/>
      <c r="U127" s="26"/>
      <c r="V127" s="26"/>
      <c r="W127" s="26"/>
      <c r="X127" s="26"/>
      <c r="Y127" s="26"/>
      <c r="Z127" s="26"/>
      <c r="AA127" s="26"/>
      <c r="AB127" s="26"/>
      <c r="AC127" s="26"/>
      <c r="AD127" s="74"/>
      <c r="AE127" s="74"/>
      <c r="AF127" s="74"/>
      <c r="AG127" s="74"/>
      <c r="AH127" s="74"/>
      <c r="AI127" s="74"/>
      <c r="AJ127" s="74"/>
      <c r="AK127" s="74"/>
      <c r="AL127" s="74"/>
      <c r="AM127" s="74"/>
      <c r="AN127" s="74"/>
      <c r="AO127" s="74"/>
      <c r="AP127" s="74"/>
      <c r="AQ127" s="74"/>
      <c r="AR127" s="74"/>
      <c r="AS127" s="74"/>
      <c r="AT127" s="26"/>
      <c r="AU127" s="26"/>
      <c r="AV127" s="26"/>
      <c r="AW127" s="26"/>
      <c r="AX127" s="26"/>
      <c r="AY127" s="26"/>
      <c r="AZ127" s="26"/>
      <c r="BA127" s="26"/>
      <c r="BB127" s="26"/>
      <c r="BC127" s="26"/>
      <c r="BD127" s="26"/>
      <c r="BE127" s="26"/>
      <c r="BF127" s="26"/>
      <c r="BG127" s="26"/>
      <c r="BH127" s="26"/>
      <c r="BI127" s="26"/>
      <c r="BJ127" s="26"/>
    </row>
    <row r="128" spans="7:62" s="1" customFormat="1" ht="12.75" customHeight="1" x14ac:dyDescent="0.15">
      <c r="G128" s="7"/>
      <c r="H128" s="7"/>
      <c r="J128" s="7"/>
      <c r="K128" s="7"/>
      <c r="L128" s="7"/>
      <c r="N128" s="7"/>
      <c r="O128" s="7"/>
      <c r="U128" s="26"/>
      <c r="V128" s="26"/>
      <c r="W128" s="26"/>
      <c r="X128" s="26"/>
      <c r="Y128" s="26"/>
      <c r="Z128" s="26"/>
      <c r="AA128" s="26"/>
      <c r="AB128" s="26"/>
      <c r="AC128" s="26"/>
      <c r="AD128" s="74"/>
      <c r="AE128" s="74"/>
      <c r="AF128" s="74"/>
      <c r="AG128" s="74"/>
      <c r="AH128" s="74"/>
      <c r="AI128" s="74"/>
      <c r="AJ128" s="74"/>
      <c r="AK128" s="74"/>
      <c r="AL128" s="74"/>
      <c r="AM128" s="74"/>
      <c r="AN128" s="74"/>
      <c r="AO128" s="74"/>
      <c r="AP128" s="74"/>
      <c r="AQ128" s="74"/>
      <c r="AR128" s="74"/>
      <c r="AS128" s="74"/>
      <c r="AT128" s="26"/>
      <c r="AU128" s="26"/>
      <c r="AV128" s="26"/>
      <c r="AW128" s="26"/>
      <c r="AX128" s="26"/>
      <c r="AY128" s="26"/>
      <c r="AZ128" s="26"/>
      <c r="BA128" s="26"/>
      <c r="BB128" s="26"/>
      <c r="BC128" s="26"/>
      <c r="BD128" s="26"/>
      <c r="BE128" s="26"/>
      <c r="BF128" s="26"/>
      <c r="BG128" s="26"/>
      <c r="BH128" s="26"/>
      <c r="BI128" s="26"/>
      <c r="BJ128" s="26"/>
    </row>
    <row r="129" spans="7:62" s="1" customFormat="1" ht="12.75" customHeight="1" x14ac:dyDescent="0.15">
      <c r="G129" s="7"/>
      <c r="H129" s="7"/>
      <c r="J129" s="7"/>
      <c r="K129" s="7"/>
      <c r="L129" s="7"/>
      <c r="N129" s="7"/>
      <c r="O129" s="7"/>
      <c r="U129" s="26"/>
      <c r="V129" s="26"/>
      <c r="W129" s="26"/>
      <c r="X129" s="26"/>
      <c r="Y129" s="26"/>
      <c r="Z129" s="26"/>
      <c r="AA129" s="26"/>
      <c r="AB129" s="26"/>
      <c r="AC129" s="26"/>
      <c r="AD129" s="74"/>
      <c r="AE129" s="74"/>
      <c r="AF129" s="74"/>
      <c r="AG129" s="74"/>
      <c r="AH129" s="74"/>
      <c r="AI129" s="74"/>
      <c r="AJ129" s="74"/>
      <c r="AK129" s="74"/>
      <c r="AL129" s="74"/>
      <c r="AM129" s="74"/>
      <c r="AN129" s="74"/>
      <c r="AO129" s="74"/>
      <c r="AP129" s="74"/>
      <c r="AQ129" s="74"/>
      <c r="AR129" s="74"/>
      <c r="AS129" s="74"/>
      <c r="AT129" s="26"/>
      <c r="AU129" s="26"/>
      <c r="AV129" s="26"/>
      <c r="AW129" s="26"/>
      <c r="AX129" s="26"/>
      <c r="AY129" s="26"/>
      <c r="AZ129" s="26"/>
      <c r="BA129" s="26"/>
      <c r="BB129" s="26"/>
      <c r="BC129" s="26"/>
      <c r="BD129" s="26"/>
      <c r="BE129" s="26"/>
      <c r="BF129" s="26"/>
      <c r="BG129" s="26"/>
      <c r="BH129" s="26"/>
      <c r="BI129" s="26"/>
      <c r="BJ129" s="26"/>
    </row>
    <row r="130" spans="7:62" s="1" customFormat="1" ht="12.75" customHeight="1" x14ac:dyDescent="0.15">
      <c r="G130" s="7"/>
      <c r="H130" s="7"/>
      <c r="J130" s="7"/>
      <c r="K130" s="7"/>
      <c r="L130" s="7"/>
      <c r="N130" s="7"/>
      <c r="O130" s="7"/>
      <c r="U130" s="26"/>
      <c r="V130" s="26"/>
      <c r="W130" s="26"/>
      <c r="X130" s="26"/>
      <c r="Y130" s="26"/>
      <c r="Z130" s="26"/>
      <c r="AA130" s="26"/>
      <c r="AB130" s="26"/>
      <c r="AC130" s="26"/>
      <c r="AD130" s="74"/>
      <c r="AE130" s="74"/>
      <c r="AF130" s="74"/>
      <c r="AG130" s="74"/>
      <c r="AH130" s="74"/>
      <c r="AI130" s="74"/>
      <c r="AJ130" s="74"/>
      <c r="AK130" s="74"/>
      <c r="AL130" s="74"/>
      <c r="AM130" s="74"/>
      <c r="AN130" s="74"/>
      <c r="AO130" s="74"/>
      <c r="AP130" s="74"/>
      <c r="AQ130" s="74"/>
      <c r="AR130" s="74"/>
      <c r="AS130" s="74"/>
      <c r="AT130" s="26"/>
      <c r="AU130" s="26"/>
      <c r="AV130" s="26"/>
      <c r="AW130" s="26"/>
      <c r="AX130" s="26"/>
      <c r="AY130" s="26"/>
      <c r="AZ130" s="26"/>
      <c r="BA130" s="26"/>
      <c r="BB130" s="26"/>
      <c r="BC130" s="26"/>
      <c r="BD130" s="26"/>
      <c r="BE130" s="26"/>
      <c r="BF130" s="26"/>
      <c r="BG130" s="26"/>
      <c r="BH130" s="26"/>
      <c r="BI130" s="26"/>
      <c r="BJ130" s="26"/>
    </row>
    <row r="131" spans="7:62" s="1" customFormat="1" ht="12.75" customHeight="1" x14ac:dyDescent="0.15">
      <c r="G131" s="7"/>
      <c r="H131" s="7"/>
      <c r="J131" s="7"/>
      <c r="K131" s="7"/>
      <c r="L131" s="7"/>
      <c r="N131" s="7"/>
      <c r="O131" s="7"/>
      <c r="U131" s="26"/>
      <c r="V131" s="26"/>
      <c r="W131" s="26"/>
      <c r="X131" s="26"/>
      <c r="Y131" s="26"/>
      <c r="Z131" s="26"/>
      <c r="AA131" s="26"/>
      <c r="AB131" s="26"/>
      <c r="AC131" s="26"/>
      <c r="AD131" s="74"/>
      <c r="AE131" s="74"/>
      <c r="AF131" s="74"/>
      <c r="AG131" s="74"/>
      <c r="AH131" s="74"/>
      <c r="AI131" s="74"/>
      <c r="AJ131" s="74"/>
      <c r="AK131" s="74"/>
      <c r="AL131" s="74"/>
      <c r="AM131" s="74"/>
      <c r="AN131" s="74"/>
      <c r="AO131" s="74"/>
      <c r="AP131" s="74"/>
      <c r="AQ131" s="74"/>
      <c r="AR131" s="74"/>
      <c r="AS131" s="74"/>
      <c r="AT131" s="26"/>
      <c r="AU131" s="26"/>
      <c r="AV131" s="26"/>
      <c r="AW131" s="26"/>
      <c r="AX131" s="26"/>
      <c r="AY131" s="26"/>
      <c r="AZ131" s="26"/>
      <c r="BA131" s="26"/>
      <c r="BB131" s="26"/>
      <c r="BC131" s="26"/>
      <c r="BD131" s="26"/>
      <c r="BE131" s="26"/>
      <c r="BF131" s="26"/>
      <c r="BG131" s="26"/>
      <c r="BH131" s="26"/>
      <c r="BI131" s="26"/>
      <c r="BJ131" s="26"/>
    </row>
    <row r="132" spans="7:62" s="1" customFormat="1" ht="12.75" customHeight="1" x14ac:dyDescent="0.15">
      <c r="G132" s="7"/>
      <c r="H132" s="7"/>
      <c r="J132" s="7"/>
      <c r="K132" s="7"/>
      <c r="L132" s="7"/>
      <c r="N132" s="7"/>
      <c r="O132" s="7"/>
      <c r="U132" s="26"/>
      <c r="V132" s="26"/>
      <c r="W132" s="26"/>
      <c r="X132" s="26"/>
      <c r="Y132" s="26"/>
      <c r="Z132" s="26"/>
      <c r="AA132" s="26"/>
      <c r="AB132" s="26"/>
      <c r="AC132" s="26"/>
      <c r="AD132" s="74"/>
      <c r="AE132" s="74"/>
      <c r="AF132" s="74"/>
      <c r="AG132" s="74"/>
      <c r="AH132" s="74"/>
      <c r="AI132" s="74"/>
      <c r="AJ132" s="74"/>
      <c r="AK132" s="74"/>
      <c r="AL132" s="74"/>
      <c r="AM132" s="74"/>
      <c r="AN132" s="74"/>
      <c r="AO132" s="74"/>
      <c r="AP132" s="74"/>
      <c r="AQ132" s="74"/>
      <c r="AR132" s="74"/>
      <c r="AS132" s="74"/>
      <c r="AT132" s="26"/>
      <c r="AU132" s="26"/>
      <c r="AV132" s="26"/>
      <c r="AW132" s="26"/>
      <c r="AX132" s="26"/>
      <c r="AY132" s="26"/>
      <c r="AZ132" s="26"/>
      <c r="BA132" s="26"/>
      <c r="BB132" s="26"/>
      <c r="BC132" s="26"/>
      <c r="BD132" s="26"/>
      <c r="BE132" s="26"/>
      <c r="BF132" s="26"/>
      <c r="BG132" s="26"/>
      <c r="BH132" s="26"/>
      <c r="BI132" s="26"/>
      <c r="BJ132" s="26"/>
    </row>
    <row r="133" spans="7:62" s="1" customFormat="1" ht="12.75" customHeight="1" x14ac:dyDescent="0.15">
      <c r="G133" s="7"/>
      <c r="H133" s="7"/>
      <c r="J133" s="7"/>
      <c r="K133" s="7"/>
      <c r="L133" s="7"/>
      <c r="N133" s="7"/>
      <c r="O133" s="7"/>
      <c r="U133" s="26"/>
      <c r="V133" s="26"/>
      <c r="W133" s="26"/>
      <c r="X133" s="26"/>
      <c r="Y133" s="26"/>
      <c r="Z133" s="26"/>
      <c r="AA133" s="26"/>
      <c r="AB133" s="26"/>
      <c r="AC133" s="26"/>
      <c r="AD133" s="74"/>
      <c r="AE133" s="74"/>
      <c r="AF133" s="74"/>
      <c r="AG133" s="74"/>
      <c r="AH133" s="74"/>
      <c r="AI133" s="74"/>
      <c r="AJ133" s="74"/>
      <c r="AK133" s="74"/>
      <c r="AL133" s="74"/>
      <c r="AM133" s="74"/>
      <c r="AN133" s="74"/>
      <c r="AO133" s="74"/>
      <c r="AP133" s="74"/>
      <c r="AQ133" s="74"/>
      <c r="AR133" s="74"/>
      <c r="AS133" s="74"/>
      <c r="AT133" s="26"/>
      <c r="AU133" s="26"/>
      <c r="AV133" s="26"/>
      <c r="AW133" s="26"/>
      <c r="AX133" s="26"/>
      <c r="AY133" s="26"/>
      <c r="AZ133" s="26"/>
      <c r="BA133" s="26"/>
      <c r="BB133" s="26"/>
      <c r="BC133" s="26"/>
      <c r="BD133" s="26"/>
      <c r="BE133" s="26"/>
      <c r="BF133" s="26"/>
      <c r="BG133" s="26"/>
      <c r="BH133" s="26"/>
      <c r="BI133" s="26"/>
      <c r="BJ133" s="26"/>
    </row>
    <row r="134" spans="7:62" s="1" customFormat="1" ht="12.75" customHeight="1" x14ac:dyDescent="0.15">
      <c r="G134" s="7"/>
      <c r="H134" s="7"/>
      <c r="J134" s="7"/>
      <c r="K134" s="7"/>
      <c r="L134" s="7"/>
      <c r="N134" s="7"/>
      <c r="O134" s="7"/>
      <c r="U134" s="26"/>
      <c r="V134" s="26"/>
      <c r="W134" s="26"/>
      <c r="X134" s="26"/>
      <c r="Y134" s="26"/>
      <c r="Z134" s="26"/>
      <c r="AA134" s="26"/>
      <c r="AB134" s="26"/>
      <c r="AC134" s="26"/>
      <c r="AD134" s="74"/>
      <c r="AE134" s="74"/>
      <c r="AF134" s="74"/>
      <c r="AG134" s="74"/>
      <c r="AH134" s="74"/>
      <c r="AI134" s="74"/>
      <c r="AJ134" s="74"/>
      <c r="AK134" s="74"/>
      <c r="AL134" s="74"/>
      <c r="AM134" s="74"/>
      <c r="AN134" s="74"/>
      <c r="AO134" s="74"/>
      <c r="AP134" s="74"/>
      <c r="AQ134" s="74"/>
      <c r="AR134" s="74"/>
      <c r="AS134" s="74"/>
      <c r="AT134" s="26"/>
      <c r="AU134" s="26"/>
      <c r="AV134" s="26"/>
      <c r="AW134" s="26"/>
      <c r="AX134" s="26"/>
      <c r="AY134" s="26"/>
      <c r="AZ134" s="26"/>
      <c r="BA134" s="26"/>
      <c r="BB134" s="26"/>
      <c r="BC134" s="26"/>
      <c r="BD134" s="26"/>
      <c r="BE134" s="26"/>
      <c r="BF134" s="26"/>
      <c r="BG134" s="26"/>
      <c r="BH134" s="26"/>
      <c r="BI134" s="26"/>
      <c r="BJ134" s="26"/>
    </row>
    <row r="135" spans="7:62" s="1" customFormat="1" ht="12.75" customHeight="1" x14ac:dyDescent="0.15">
      <c r="G135" s="7"/>
      <c r="H135" s="7"/>
      <c r="J135" s="7"/>
      <c r="K135" s="7"/>
      <c r="L135" s="7"/>
      <c r="N135" s="7"/>
      <c r="O135" s="7"/>
      <c r="U135" s="26"/>
      <c r="V135" s="26"/>
      <c r="W135" s="26"/>
      <c r="X135" s="26"/>
      <c r="Y135" s="26"/>
      <c r="Z135" s="26"/>
      <c r="AA135" s="26"/>
      <c r="AB135" s="26"/>
      <c r="AC135" s="26"/>
      <c r="AD135" s="74"/>
      <c r="AE135" s="74"/>
      <c r="AF135" s="74"/>
      <c r="AG135" s="74"/>
      <c r="AH135" s="74"/>
      <c r="AI135" s="74"/>
      <c r="AJ135" s="74"/>
      <c r="AK135" s="74"/>
      <c r="AL135" s="74"/>
      <c r="AM135" s="74"/>
      <c r="AN135" s="74"/>
      <c r="AO135" s="74"/>
      <c r="AP135" s="74"/>
      <c r="AQ135" s="74"/>
      <c r="AR135" s="74"/>
      <c r="AS135" s="74"/>
      <c r="AT135" s="26"/>
      <c r="AU135" s="26"/>
      <c r="AV135" s="26"/>
      <c r="AW135" s="26"/>
      <c r="AX135" s="26"/>
      <c r="AY135" s="26"/>
      <c r="AZ135" s="26"/>
      <c r="BA135" s="26"/>
      <c r="BB135" s="26"/>
      <c r="BC135" s="26"/>
      <c r="BD135" s="26"/>
      <c r="BE135" s="26"/>
      <c r="BF135" s="26"/>
      <c r="BG135" s="26"/>
      <c r="BH135" s="26"/>
      <c r="BI135" s="26"/>
      <c r="BJ135" s="26"/>
    </row>
    <row r="136" spans="7:62" s="1" customFormat="1" ht="12.75" customHeight="1" x14ac:dyDescent="0.15">
      <c r="G136" s="7"/>
      <c r="H136" s="7"/>
      <c r="J136" s="7"/>
      <c r="K136" s="7"/>
      <c r="L136" s="7"/>
      <c r="N136" s="7"/>
      <c r="O136" s="7"/>
      <c r="U136" s="26"/>
      <c r="V136" s="26"/>
      <c r="W136" s="26"/>
      <c r="X136" s="26"/>
      <c r="Y136" s="26"/>
      <c r="Z136" s="26"/>
      <c r="AA136" s="26"/>
      <c r="AB136" s="26"/>
      <c r="AC136" s="26"/>
      <c r="AD136" s="74"/>
      <c r="AE136" s="74"/>
      <c r="AF136" s="74"/>
      <c r="AG136" s="74"/>
      <c r="AH136" s="74"/>
      <c r="AI136" s="74"/>
      <c r="AJ136" s="74"/>
      <c r="AK136" s="74"/>
      <c r="AL136" s="74"/>
      <c r="AM136" s="74"/>
      <c r="AN136" s="74"/>
      <c r="AO136" s="74"/>
      <c r="AP136" s="74"/>
      <c r="AQ136" s="74"/>
      <c r="AR136" s="74"/>
      <c r="AS136" s="74"/>
      <c r="AT136" s="26"/>
      <c r="AU136" s="26"/>
      <c r="AV136" s="26"/>
      <c r="AW136" s="26"/>
      <c r="AX136" s="26"/>
      <c r="AY136" s="26"/>
      <c r="AZ136" s="26"/>
      <c r="BA136" s="26"/>
      <c r="BB136" s="26"/>
      <c r="BC136" s="26"/>
      <c r="BD136" s="26"/>
      <c r="BE136" s="26"/>
      <c r="BF136" s="26"/>
      <c r="BG136" s="26"/>
      <c r="BH136" s="26"/>
      <c r="BI136" s="26"/>
      <c r="BJ136" s="26"/>
    </row>
    <row r="137" spans="7:62" s="1" customFormat="1" ht="12.75" customHeight="1" x14ac:dyDescent="0.15">
      <c r="G137" s="7"/>
      <c r="H137" s="7"/>
      <c r="J137" s="7"/>
      <c r="K137" s="7"/>
      <c r="L137" s="7"/>
      <c r="N137" s="7"/>
      <c r="O137" s="7"/>
      <c r="U137" s="26"/>
      <c r="V137" s="26"/>
      <c r="W137" s="26"/>
      <c r="X137" s="26"/>
      <c r="Y137" s="26"/>
      <c r="Z137" s="26"/>
      <c r="AA137" s="26"/>
      <c r="AB137" s="26"/>
      <c r="AC137" s="26"/>
      <c r="AD137" s="74"/>
      <c r="AE137" s="74"/>
      <c r="AF137" s="74"/>
      <c r="AG137" s="74"/>
      <c r="AH137" s="74"/>
      <c r="AI137" s="74"/>
      <c r="AJ137" s="74"/>
      <c r="AK137" s="74"/>
      <c r="AL137" s="74"/>
      <c r="AM137" s="74"/>
      <c r="AN137" s="74"/>
      <c r="AO137" s="74"/>
      <c r="AP137" s="74"/>
      <c r="AQ137" s="74"/>
      <c r="AR137" s="74"/>
      <c r="AS137" s="74"/>
      <c r="AT137" s="26"/>
      <c r="AU137" s="26"/>
      <c r="AV137" s="26"/>
      <c r="AW137" s="26"/>
      <c r="AX137" s="26"/>
      <c r="AY137" s="26"/>
      <c r="AZ137" s="26"/>
      <c r="BA137" s="26"/>
      <c r="BB137" s="26"/>
      <c r="BC137" s="26"/>
      <c r="BD137" s="26"/>
      <c r="BE137" s="26"/>
      <c r="BF137" s="26"/>
      <c r="BG137" s="26"/>
      <c r="BH137" s="26"/>
      <c r="BI137" s="26"/>
      <c r="BJ137" s="26"/>
    </row>
    <row r="138" spans="7:62" s="1" customFormat="1" ht="12.75" customHeight="1" x14ac:dyDescent="0.15">
      <c r="G138" s="7"/>
      <c r="H138" s="7"/>
      <c r="J138" s="7"/>
      <c r="K138" s="7"/>
      <c r="L138" s="7"/>
      <c r="N138" s="7"/>
      <c r="O138" s="7"/>
      <c r="U138" s="26"/>
      <c r="V138" s="26"/>
      <c r="W138" s="26"/>
      <c r="X138" s="26"/>
      <c r="Y138" s="26"/>
      <c r="Z138" s="26"/>
      <c r="AA138" s="26"/>
      <c r="AB138" s="26"/>
      <c r="AC138" s="26"/>
      <c r="AD138" s="74"/>
      <c r="AE138" s="74"/>
      <c r="AF138" s="74"/>
      <c r="AG138" s="74"/>
      <c r="AH138" s="74"/>
      <c r="AI138" s="74"/>
      <c r="AJ138" s="74"/>
      <c r="AK138" s="74"/>
      <c r="AL138" s="74"/>
      <c r="AM138" s="74"/>
      <c r="AN138" s="74"/>
      <c r="AO138" s="74"/>
      <c r="AP138" s="74"/>
      <c r="AQ138" s="74"/>
      <c r="AR138" s="74"/>
      <c r="AS138" s="74"/>
      <c r="AT138" s="26"/>
      <c r="AU138" s="26"/>
      <c r="AV138" s="26"/>
      <c r="AW138" s="26"/>
      <c r="AX138" s="26"/>
      <c r="AY138" s="26"/>
      <c r="AZ138" s="26"/>
      <c r="BA138" s="26"/>
      <c r="BB138" s="26"/>
      <c r="BC138" s="26"/>
      <c r="BD138" s="26"/>
      <c r="BE138" s="26"/>
      <c r="BF138" s="26"/>
      <c r="BG138" s="26"/>
      <c r="BH138" s="26"/>
      <c r="BI138" s="26"/>
      <c r="BJ138" s="26"/>
    </row>
    <row r="139" spans="7:62" s="1" customFormat="1" ht="12.75" customHeight="1" x14ac:dyDescent="0.15">
      <c r="G139" s="7"/>
      <c r="H139" s="7"/>
      <c r="J139" s="7"/>
      <c r="K139" s="7"/>
      <c r="L139" s="7"/>
      <c r="N139" s="7"/>
      <c r="O139" s="7"/>
      <c r="U139" s="26"/>
      <c r="V139" s="26"/>
      <c r="W139" s="26"/>
      <c r="X139" s="26"/>
      <c r="Y139" s="26"/>
      <c r="Z139" s="26"/>
      <c r="AA139" s="26"/>
      <c r="AB139" s="26"/>
      <c r="AC139" s="26"/>
      <c r="AD139" s="74"/>
      <c r="AE139" s="74"/>
      <c r="AF139" s="74"/>
      <c r="AG139" s="74"/>
      <c r="AH139" s="74"/>
      <c r="AI139" s="74"/>
      <c r="AJ139" s="74"/>
      <c r="AK139" s="74"/>
      <c r="AL139" s="74"/>
      <c r="AM139" s="74"/>
      <c r="AN139" s="74"/>
      <c r="AO139" s="74"/>
      <c r="AP139" s="74"/>
      <c r="AQ139" s="74"/>
      <c r="AR139" s="74"/>
      <c r="AS139" s="74"/>
      <c r="AT139" s="26"/>
      <c r="AU139" s="26"/>
      <c r="AV139" s="26"/>
      <c r="AW139" s="26"/>
      <c r="AX139" s="26"/>
      <c r="AY139" s="26"/>
      <c r="AZ139" s="26"/>
      <c r="BA139" s="26"/>
      <c r="BB139" s="26"/>
      <c r="BC139" s="26"/>
      <c r="BD139" s="26"/>
      <c r="BE139" s="26"/>
      <c r="BF139" s="26"/>
      <c r="BG139" s="26"/>
      <c r="BH139" s="26"/>
      <c r="BI139" s="26"/>
      <c r="BJ139" s="26"/>
    </row>
    <row r="140" spans="7:62" s="1" customFormat="1" ht="12.75" customHeight="1" x14ac:dyDescent="0.15">
      <c r="G140" s="7"/>
      <c r="H140" s="7"/>
      <c r="J140" s="7"/>
      <c r="K140" s="7"/>
      <c r="L140" s="7"/>
      <c r="N140" s="7"/>
      <c r="O140" s="7"/>
      <c r="U140" s="26"/>
      <c r="V140" s="26"/>
      <c r="W140" s="26"/>
      <c r="X140" s="26"/>
      <c r="Y140" s="26"/>
      <c r="Z140" s="26"/>
      <c r="AA140" s="26"/>
      <c r="AB140" s="26"/>
      <c r="AC140" s="26"/>
      <c r="AD140" s="74"/>
      <c r="AE140" s="74"/>
      <c r="AF140" s="74"/>
      <c r="AG140" s="74"/>
      <c r="AH140" s="74"/>
      <c r="AI140" s="74"/>
      <c r="AJ140" s="74"/>
      <c r="AK140" s="74"/>
      <c r="AL140" s="74"/>
      <c r="AM140" s="74"/>
      <c r="AN140" s="74"/>
      <c r="AO140" s="74"/>
      <c r="AP140" s="74"/>
      <c r="AQ140" s="74"/>
      <c r="AR140" s="74"/>
      <c r="AS140" s="74"/>
      <c r="AT140" s="26"/>
      <c r="AU140" s="26"/>
      <c r="AV140" s="26"/>
      <c r="AW140" s="26"/>
      <c r="AX140" s="26"/>
      <c r="AY140" s="26"/>
      <c r="AZ140" s="26"/>
      <c r="BA140" s="26"/>
      <c r="BB140" s="26"/>
      <c r="BC140" s="26"/>
      <c r="BD140" s="26"/>
      <c r="BE140" s="26"/>
      <c r="BF140" s="26"/>
      <c r="BG140" s="26"/>
      <c r="BH140" s="26"/>
      <c r="BI140" s="26"/>
      <c r="BJ140" s="26"/>
    </row>
    <row r="141" spans="7:62" s="1" customFormat="1" ht="12.75" customHeight="1" x14ac:dyDescent="0.15">
      <c r="G141" s="7"/>
      <c r="H141" s="7"/>
      <c r="J141" s="7"/>
      <c r="K141" s="7"/>
      <c r="L141" s="7"/>
      <c r="N141" s="7"/>
      <c r="O141" s="7"/>
      <c r="U141" s="26"/>
      <c r="V141" s="26"/>
      <c r="W141" s="26"/>
      <c r="X141" s="26"/>
      <c r="Y141" s="26"/>
      <c r="Z141" s="26"/>
      <c r="AA141" s="26"/>
      <c r="AB141" s="26"/>
      <c r="AC141" s="26"/>
      <c r="AD141" s="74"/>
      <c r="AE141" s="74"/>
      <c r="AF141" s="74"/>
      <c r="AG141" s="74"/>
      <c r="AH141" s="74"/>
      <c r="AI141" s="74"/>
      <c r="AJ141" s="74"/>
      <c r="AK141" s="74"/>
      <c r="AL141" s="74"/>
      <c r="AM141" s="74"/>
      <c r="AN141" s="74"/>
      <c r="AO141" s="74"/>
      <c r="AP141" s="74"/>
      <c r="AQ141" s="74"/>
      <c r="AR141" s="74"/>
      <c r="AS141" s="74"/>
      <c r="AT141" s="26"/>
      <c r="AU141" s="26"/>
      <c r="AV141" s="26"/>
      <c r="AW141" s="26"/>
      <c r="AX141" s="26"/>
      <c r="AY141" s="26"/>
      <c r="AZ141" s="26"/>
      <c r="BA141" s="26"/>
      <c r="BB141" s="26"/>
      <c r="BC141" s="26"/>
      <c r="BD141" s="26"/>
      <c r="BE141" s="26"/>
      <c r="BF141" s="26"/>
      <c r="BG141" s="26"/>
      <c r="BH141" s="26"/>
      <c r="BI141" s="26"/>
      <c r="BJ141" s="26"/>
    </row>
    <row r="142" spans="7:62" s="1" customFormat="1" ht="12.75" customHeight="1" x14ac:dyDescent="0.15">
      <c r="G142" s="7"/>
      <c r="H142" s="7"/>
      <c r="J142" s="7"/>
      <c r="K142" s="7"/>
      <c r="L142" s="7"/>
      <c r="N142" s="7"/>
      <c r="O142" s="7"/>
      <c r="U142" s="26"/>
      <c r="V142" s="26"/>
      <c r="W142" s="26"/>
      <c r="X142" s="26"/>
      <c r="Y142" s="26"/>
      <c r="Z142" s="26"/>
      <c r="AA142" s="26"/>
      <c r="AB142" s="26"/>
      <c r="AC142" s="26"/>
      <c r="AD142" s="74"/>
      <c r="AE142" s="74"/>
      <c r="AF142" s="74"/>
      <c r="AG142" s="74"/>
      <c r="AH142" s="74"/>
      <c r="AI142" s="74"/>
      <c r="AJ142" s="74"/>
      <c r="AK142" s="74"/>
      <c r="AL142" s="74"/>
      <c r="AM142" s="74"/>
      <c r="AN142" s="74"/>
      <c r="AO142" s="74"/>
      <c r="AP142" s="74"/>
      <c r="AQ142" s="74"/>
      <c r="AR142" s="74"/>
      <c r="AS142" s="74"/>
      <c r="AT142" s="26"/>
      <c r="AU142" s="26"/>
      <c r="AV142" s="26"/>
      <c r="AW142" s="26"/>
      <c r="AX142" s="26"/>
      <c r="AY142" s="26"/>
      <c r="AZ142" s="26"/>
      <c r="BA142" s="26"/>
      <c r="BB142" s="26"/>
      <c r="BC142" s="26"/>
      <c r="BD142" s="26"/>
      <c r="BE142" s="26"/>
      <c r="BF142" s="26"/>
      <c r="BG142" s="26"/>
      <c r="BH142" s="26"/>
      <c r="BI142" s="26"/>
      <c r="BJ142" s="26"/>
    </row>
    <row r="143" spans="7:62" s="1" customFormat="1" ht="12.75" customHeight="1" x14ac:dyDescent="0.15">
      <c r="G143" s="7"/>
      <c r="H143" s="7"/>
      <c r="J143" s="7"/>
      <c r="K143" s="7"/>
      <c r="L143" s="7"/>
      <c r="N143" s="7"/>
      <c r="O143" s="7"/>
      <c r="U143" s="26"/>
      <c r="V143" s="26"/>
      <c r="W143" s="26"/>
      <c r="X143" s="26"/>
      <c r="Y143" s="26"/>
      <c r="Z143" s="26"/>
      <c r="AA143" s="26"/>
      <c r="AB143" s="26"/>
      <c r="AC143" s="26"/>
      <c r="AD143" s="74"/>
      <c r="AE143" s="74"/>
      <c r="AF143" s="74"/>
      <c r="AG143" s="74"/>
      <c r="AH143" s="74"/>
      <c r="AI143" s="74"/>
      <c r="AJ143" s="74"/>
      <c r="AK143" s="74"/>
      <c r="AL143" s="74"/>
      <c r="AM143" s="74"/>
      <c r="AN143" s="74"/>
      <c r="AO143" s="74"/>
      <c r="AP143" s="74"/>
      <c r="AQ143" s="74"/>
      <c r="AR143" s="74"/>
      <c r="AS143" s="74"/>
      <c r="AT143" s="26"/>
      <c r="AU143" s="26"/>
      <c r="AV143" s="26"/>
      <c r="AW143" s="26"/>
      <c r="AX143" s="26"/>
      <c r="AY143" s="26"/>
      <c r="AZ143" s="26"/>
      <c r="BA143" s="26"/>
      <c r="BB143" s="26"/>
      <c r="BC143" s="26"/>
      <c r="BD143" s="26"/>
      <c r="BE143" s="26"/>
      <c r="BF143" s="26"/>
      <c r="BG143" s="26"/>
      <c r="BH143" s="26"/>
      <c r="BI143" s="26"/>
      <c r="BJ143" s="26"/>
    </row>
    <row r="144" spans="7:62" s="1" customFormat="1" ht="12.75" customHeight="1" x14ac:dyDescent="0.15">
      <c r="G144" s="7"/>
      <c r="H144" s="7"/>
      <c r="J144" s="7"/>
      <c r="K144" s="7"/>
      <c r="L144" s="7"/>
      <c r="N144" s="7"/>
      <c r="O144" s="7"/>
      <c r="U144" s="26"/>
      <c r="V144" s="26"/>
      <c r="W144" s="26"/>
      <c r="X144" s="26"/>
      <c r="Y144" s="26"/>
      <c r="Z144" s="26"/>
      <c r="AA144" s="26"/>
      <c r="AB144" s="26"/>
      <c r="AC144" s="26"/>
      <c r="AD144" s="74"/>
      <c r="AE144" s="74"/>
      <c r="AF144" s="74"/>
      <c r="AG144" s="74"/>
      <c r="AH144" s="74"/>
      <c r="AI144" s="74"/>
      <c r="AJ144" s="74"/>
      <c r="AK144" s="74"/>
      <c r="AL144" s="74"/>
      <c r="AM144" s="74"/>
      <c r="AN144" s="74"/>
      <c r="AO144" s="74"/>
      <c r="AP144" s="74"/>
      <c r="AQ144" s="74"/>
      <c r="AR144" s="74"/>
      <c r="AS144" s="74"/>
      <c r="AT144" s="26"/>
      <c r="AU144" s="26"/>
      <c r="AV144" s="26"/>
      <c r="AW144" s="26"/>
      <c r="AX144" s="26"/>
      <c r="AY144" s="26"/>
      <c r="AZ144" s="26"/>
      <c r="BA144" s="26"/>
      <c r="BB144" s="26"/>
      <c r="BC144" s="26"/>
      <c r="BD144" s="26"/>
      <c r="BE144" s="26"/>
      <c r="BF144" s="26"/>
      <c r="BG144" s="26"/>
      <c r="BH144" s="26"/>
      <c r="BI144" s="26"/>
      <c r="BJ144" s="26"/>
    </row>
    <row r="145" spans="7:62" s="1" customFormat="1" ht="12.75" customHeight="1" x14ac:dyDescent="0.15">
      <c r="G145" s="7"/>
      <c r="H145" s="7"/>
      <c r="J145" s="7"/>
      <c r="K145" s="7"/>
      <c r="L145" s="7"/>
      <c r="N145" s="7"/>
      <c r="O145" s="7"/>
      <c r="U145" s="26"/>
      <c r="V145" s="26"/>
      <c r="W145" s="26"/>
      <c r="X145" s="26"/>
      <c r="Y145" s="26"/>
      <c r="Z145" s="26"/>
      <c r="AA145" s="26"/>
      <c r="AB145" s="26"/>
      <c r="AC145" s="26"/>
      <c r="AD145" s="74"/>
      <c r="AE145" s="74"/>
      <c r="AF145" s="74"/>
      <c r="AG145" s="74"/>
      <c r="AH145" s="74"/>
      <c r="AI145" s="74"/>
      <c r="AJ145" s="74"/>
      <c r="AK145" s="74"/>
      <c r="AL145" s="74"/>
      <c r="AM145" s="74"/>
      <c r="AN145" s="74"/>
      <c r="AO145" s="74"/>
      <c r="AP145" s="74"/>
      <c r="AQ145" s="74"/>
      <c r="AR145" s="74"/>
      <c r="AS145" s="74"/>
      <c r="AT145" s="26"/>
      <c r="AU145" s="26"/>
      <c r="AV145" s="26"/>
      <c r="AW145" s="26"/>
      <c r="AX145" s="26"/>
      <c r="AY145" s="26"/>
      <c r="AZ145" s="26"/>
      <c r="BA145" s="26"/>
      <c r="BB145" s="26"/>
      <c r="BC145" s="26"/>
      <c r="BD145" s="26"/>
      <c r="BE145" s="26"/>
      <c r="BF145" s="26"/>
      <c r="BG145" s="26"/>
      <c r="BH145" s="26"/>
      <c r="BI145" s="26"/>
      <c r="BJ145" s="26"/>
    </row>
    <row r="146" spans="7:62" s="1" customFormat="1" ht="12.75" customHeight="1" x14ac:dyDescent="0.15">
      <c r="G146" s="7"/>
      <c r="H146" s="7"/>
      <c r="J146" s="7"/>
      <c r="K146" s="7"/>
      <c r="L146" s="7"/>
      <c r="N146" s="7"/>
      <c r="O146" s="7"/>
      <c r="U146" s="26"/>
      <c r="V146" s="26"/>
      <c r="W146" s="26"/>
      <c r="X146" s="26"/>
      <c r="Y146" s="26"/>
      <c r="Z146" s="26"/>
      <c r="AA146" s="26"/>
      <c r="AB146" s="26"/>
      <c r="AC146" s="26"/>
      <c r="AD146" s="74"/>
      <c r="AE146" s="74"/>
      <c r="AF146" s="74"/>
      <c r="AG146" s="74"/>
      <c r="AH146" s="74"/>
      <c r="AI146" s="74"/>
      <c r="AJ146" s="74"/>
      <c r="AK146" s="74"/>
      <c r="AL146" s="74"/>
      <c r="AM146" s="74"/>
      <c r="AN146" s="74"/>
      <c r="AO146" s="74"/>
      <c r="AP146" s="74"/>
      <c r="AQ146" s="74"/>
      <c r="AR146" s="74"/>
      <c r="AS146" s="74"/>
      <c r="AT146" s="26"/>
      <c r="AU146" s="26"/>
      <c r="AV146" s="26"/>
      <c r="AW146" s="26"/>
      <c r="AX146" s="26"/>
      <c r="AY146" s="26"/>
      <c r="AZ146" s="26"/>
      <c r="BA146" s="26"/>
      <c r="BB146" s="26"/>
      <c r="BC146" s="26"/>
      <c r="BD146" s="26"/>
      <c r="BE146" s="26"/>
      <c r="BF146" s="26"/>
      <c r="BG146" s="26"/>
      <c r="BH146" s="26"/>
      <c r="BI146" s="26"/>
      <c r="BJ146" s="26"/>
    </row>
    <row r="147" spans="7:62" s="1" customFormat="1" ht="12.75" customHeight="1" x14ac:dyDescent="0.15">
      <c r="G147" s="7"/>
      <c r="H147" s="7"/>
      <c r="J147" s="7"/>
      <c r="K147" s="7"/>
      <c r="L147" s="7"/>
      <c r="N147" s="7"/>
      <c r="O147" s="7"/>
      <c r="U147" s="26"/>
      <c r="V147" s="26"/>
      <c r="W147" s="26"/>
      <c r="X147" s="26"/>
      <c r="Y147" s="26"/>
      <c r="Z147" s="26"/>
      <c r="AA147" s="26"/>
      <c r="AB147" s="26"/>
      <c r="AC147" s="26"/>
      <c r="AD147" s="74"/>
      <c r="AE147" s="74"/>
      <c r="AF147" s="74"/>
      <c r="AG147" s="74"/>
      <c r="AH147" s="74"/>
      <c r="AI147" s="74"/>
      <c r="AJ147" s="74"/>
      <c r="AK147" s="74"/>
      <c r="AL147" s="74"/>
      <c r="AM147" s="74"/>
      <c r="AN147" s="74"/>
      <c r="AO147" s="74"/>
      <c r="AP147" s="74"/>
      <c r="AQ147" s="74"/>
      <c r="AR147" s="74"/>
      <c r="AS147" s="74"/>
      <c r="AT147" s="26"/>
      <c r="AU147" s="26"/>
      <c r="AV147" s="26"/>
      <c r="AW147" s="26"/>
      <c r="AX147" s="26"/>
      <c r="AY147" s="26"/>
      <c r="AZ147" s="26"/>
      <c r="BA147" s="26"/>
      <c r="BB147" s="26"/>
      <c r="BC147" s="26"/>
      <c r="BD147" s="26"/>
      <c r="BE147" s="26"/>
      <c r="BF147" s="26"/>
      <c r="BG147" s="26"/>
      <c r="BH147" s="26"/>
      <c r="BI147" s="26"/>
      <c r="BJ147" s="26"/>
    </row>
    <row r="148" spans="7:62" s="1" customFormat="1" ht="12.75" customHeight="1" x14ac:dyDescent="0.15">
      <c r="G148" s="7"/>
      <c r="H148" s="7"/>
      <c r="J148" s="7"/>
      <c r="K148" s="7"/>
      <c r="L148" s="7"/>
      <c r="N148" s="7"/>
      <c r="O148" s="7"/>
      <c r="U148" s="26"/>
      <c r="V148" s="26"/>
      <c r="W148" s="26"/>
      <c r="X148" s="26"/>
      <c r="Y148" s="26"/>
      <c r="Z148" s="26"/>
      <c r="AA148" s="26"/>
      <c r="AB148" s="26"/>
      <c r="AC148" s="26"/>
      <c r="AD148" s="74"/>
      <c r="AE148" s="74"/>
      <c r="AF148" s="74"/>
      <c r="AG148" s="74"/>
      <c r="AH148" s="74"/>
      <c r="AI148" s="74"/>
      <c r="AJ148" s="74"/>
      <c r="AK148" s="74"/>
      <c r="AL148" s="74"/>
      <c r="AM148" s="74"/>
      <c r="AN148" s="74"/>
      <c r="AO148" s="74"/>
      <c r="AP148" s="74"/>
      <c r="AQ148" s="74"/>
      <c r="AR148" s="74"/>
      <c r="AS148" s="74"/>
      <c r="AT148" s="26"/>
      <c r="AU148" s="26"/>
      <c r="AV148" s="26"/>
      <c r="AW148" s="26"/>
      <c r="AX148" s="26"/>
      <c r="AY148" s="26"/>
      <c r="AZ148" s="26"/>
      <c r="BA148" s="26"/>
      <c r="BB148" s="26"/>
      <c r="BC148" s="26"/>
      <c r="BD148" s="26"/>
      <c r="BE148" s="26"/>
      <c r="BF148" s="26"/>
      <c r="BG148" s="26"/>
      <c r="BH148" s="26"/>
      <c r="BI148" s="26"/>
      <c r="BJ148" s="26"/>
    </row>
    <row r="149" spans="7:62" s="1" customFormat="1" ht="12.75" customHeight="1" x14ac:dyDescent="0.15">
      <c r="G149" s="7"/>
      <c r="H149" s="7"/>
      <c r="J149" s="7"/>
      <c r="K149" s="7"/>
      <c r="L149" s="7"/>
      <c r="N149" s="7"/>
      <c r="O149" s="7"/>
      <c r="U149" s="26"/>
      <c r="V149" s="26"/>
      <c r="W149" s="26"/>
      <c r="X149" s="26"/>
      <c r="Y149" s="26"/>
      <c r="Z149" s="26"/>
      <c r="AA149" s="26"/>
      <c r="AB149" s="26"/>
      <c r="AC149" s="26"/>
      <c r="AD149" s="74"/>
      <c r="AE149" s="74"/>
      <c r="AF149" s="74"/>
      <c r="AG149" s="74"/>
      <c r="AH149" s="74"/>
      <c r="AI149" s="74"/>
      <c r="AJ149" s="74"/>
      <c r="AK149" s="74"/>
      <c r="AL149" s="74"/>
      <c r="AM149" s="74"/>
      <c r="AN149" s="74"/>
      <c r="AO149" s="74"/>
      <c r="AP149" s="74"/>
      <c r="AQ149" s="74"/>
      <c r="AR149" s="74"/>
      <c r="AS149" s="74"/>
      <c r="AT149" s="26"/>
      <c r="AU149" s="26"/>
      <c r="AV149" s="26"/>
      <c r="AW149" s="26"/>
      <c r="AX149" s="26"/>
      <c r="AY149" s="26"/>
      <c r="AZ149" s="26"/>
      <c r="BA149" s="26"/>
      <c r="BB149" s="26"/>
      <c r="BC149" s="26"/>
      <c r="BD149" s="26"/>
      <c r="BE149" s="26"/>
      <c r="BF149" s="26"/>
      <c r="BG149" s="26"/>
      <c r="BH149" s="26"/>
      <c r="BI149" s="26"/>
      <c r="BJ149" s="26"/>
    </row>
    <row r="150" spans="7:62" s="1" customFormat="1" ht="12.75" customHeight="1" x14ac:dyDescent="0.15">
      <c r="G150" s="7"/>
      <c r="H150" s="7"/>
      <c r="J150" s="7"/>
      <c r="K150" s="7"/>
      <c r="L150" s="7"/>
      <c r="N150" s="7"/>
      <c r="O150" s="7"/>
      <c r="U150" s="26"/>
      <c r="V150" s="26"/>
      <c r="W150" s="26"/>
      <c r="X150" s="26"/>
      <c r="Y150" s="26"/>
      <c r="Z150" s="26"/>
      <c r="AA150" s="26"/>
      <c r="AB150" s="26"/>
      <c r="AC150" s="26"/>
      <c r="AD150" s="74"/>
      <c r="AE150" s="74"/>
      <c r="AF150" s="74"/>
      <c r="AG150" s="74"/>
      <c r="AH150" s="74"/>
      <c r="AI150" s="74"/>
      <c r="AJ150" s="74"/>
      <c r="AK150" s="74"/>
      <c r="AL150" s="74"/>
      <c r="AM150" s="74"/>
      <c r="AN150" s="74"/>
      <c r="AO150" s="74"/>
      <c r="AP150" s="74"/>
      <c r="AQ150" s="74"/>
      <c r="AR150" s="74"/>
      <c r="AS150" s="74"/>
      <c r="AT150" s="26"/>
      <c r="AU150" s="26"/>
      <c r="AV150" s="26"/>
      <c r="AW150" s="26"/>
      <c r="AX150" s="26"/>
      <c r="AY150" s="26"/>
      <c r="AZ150" s="26"/>
      <c r="BA150" s="26"/>
      <c r="BB150" s="26"/>
      <c r="BC150" s="26"/>
      <c r="BD150" s="26"/>
      <c r="BE150" s="26"/>
      <c r="BF150" s="26"/>
      <c r="BG150" s="26"/>
      <c r="BH150" s="26"/>
      <c r="BI150" s="26"/>
      <c r="BJ150" s="26"/>
    </row>
    <row r="151" spans="7:62" s="1" customFormat="1" ht="12.75" customHeight="1" x14ac:dyDescent="0.15">
      <c r="G151" s="7"/>
      <c r="H151" s="7"/>
      <c r="J151" s="7"/>
      <c r="K151" s="7"/>
      <c r="L151" s="7"/>
      <c r="N151" s="7"/>
      <c r="O151" s="7"/>
      <c r="U151" s="26"/>
      <c r="V151" s="26"/>
      <c r="W151" s="26"/>
      <c r="X151" s="26"/>
      <c r="Y151" s="26"/>
      <c r="Z151" s="26"/>
      <c r="AA151" s="26"/>
      <c r="AB151" s="26"/>
      <c r="AC151" s="26"/>
      <c r="AD151" s="74"/>
      <c r="AE151" s="74"/>
      <c r="AF151" s="74"/>
      <c r="AG151" s="74"/>
      <c r="AH151" s="74"/>
      <c r="AI151" s="74"/>
      <c r="AJ151" s="74"/>
      <c r="AK151" s="74"/>
      <c r="AL151" s="74"/>
      <c r="AM151" s="74"/>
      <c r="AN151" s="74"/>
      <c r="AO151" s="74"/>
      <c r="AP151" s="74"/>
      <c r="AQ151" s="74"/>
      <c r="AR151" s="74"/>
      <c r="AS151" s="74"/>
      <c r="AT151" s="26"/>
      <c r="AU151" s="26"/>
      <c r="AV151" s="26"/>
      <c r="AW151" s="26"/>
      <c r="AX151" s="26"/>
      <c r="AY151" s="26"/>
      <c r="AZ151" s="26"/>
      <c r="BA151" s="26"/>
      <c r="BB151" s="26"/>
      <c r="BC151" s="26"/>
      <c r="BD151" s="26"/>
      <c r="BE151" s="26"/>
      <c r="BF151" s="26"/>
      <c r="BG151" s="26"/>
      <c r="BH151" s="26"/>
      <c r="BI151" s="26"/>
      <c r="BJ151" s="26"/>
    </row>
    <row r="152" spans="7:62" s="1" customFormat="1" ht="12.75" customHeight="1" x14ac:dyDescent="0.15">
      <c r="G152" s="7"/>
      <c r="H152" s="7"/>
      <c r="J152" s="7"/>
      <c r="K152" s="7"/>
      <c r="L152" s="7"/>
      <c r="N152" s="7"/>
      <c r="O152" s="7"/>
      <c r="U152" s="26"/>
      <c r="V152" s="26"/>
      <c r="W152" s="26"/>
      <c r="X152" s="26"/>
      <c r="Y152" s="26"/>
      <c r="Z152" s="26"/>
      <c r="AA152" s="26"/>
      <c r="AB152" s="26"/>
      <c r="AC152" s="26"/>
      <c r="AD152" s="74"/>
      <c r="AE152" s="74"/>
      <c r="AF152" s="74"/>
      <c r="AG152" s="74"/>
      <c r="AH152" s="74"/>
      <c r="AI152" s="74"/>
      <c r="AJ152" s="74"/>
      <c r="AK152" s="74"/>
      <c r="AL152" s="74"/>
      <c r="AM152" s="74"/>
      <c r="AN152" s="74"/>
      <c r="AO152" s="74"/>
      <c r="AP152" s="74"/>
      <c r="AQ152" s="74"/>
      <c r="AR152" s="74"/>
      <c r="AS152" s="74"/>
      <c r="AT152" s="26"/>
      <c r="AU152" s="26"/>
      <c r="AV152" s="26"/>
      <c r="AW152" s="26"/>
      <c r="AX152" s="26"/>
      <c r="AY152" s="26"/>
      <c r="AZ152" s="26"/>
      <c r="BA152" s="26"/>
      <c r="BB152" s="26"/>
      <c r="BC152" s="26"/>
      <c r="BD152" s="26"/>
      <c r="BE152" s="26"/>
      <c r="BF152" s="26"/>
      <c r="BG152" s="26"/>
      <c r="BH152" s="26"/>
      <c r="BI152" s="26"/>
      <c r="BJ152" s="26"/>
    </row>
    <row r="153" spans="7:62" s="1" customFormat="1" ht="12.75" customHeight="1" x14ac:dyDescent="0.15">
      <c r="G153" s="7"/>
      <c r="H153" s="7"/>
      <c r="J153" s="7"/>
      <c r="K153" s="7"/>
      <c r="L153" s="7"/>
      <c r="N153" s="7"/>
      <c r="O153" s="7"/>
      <c r="U153" s="26"/>
      <c r="V153" s="26"/>
      <c r="W153" s="26"/>
      <c r="X153" s="26"/>
      <c r="Y153" s="26"/>
      <c r="Z153" s="26"/>
      <c r="AA153" s="26"/>
      <c r="AB153" s="26"/>
      <c r="AC153" s="26"/>
      <c r="AD153" s="74"/>
      <c r="AE153" s="74"/>
      <c r="AF153" s="74"/>
      <c r="AG153" s="74"/>
      <c r="AH153" s="74"/>
      <c r="AI153" s="74"/>
      <c r="AJ153" s="74"/>
      <c r="AK153" s="74"/>
      <c r="AL153" s="74"/>
      <c r="AM153" s="74"/>
      <c r="AN153" s="74"/>
      <c r="AO153" s="74"/>
      <c r="AP153" s="74"/>
      <c r="AQ153" s="74"/>
      <c r="AR153" s="74"/>
      <c r="AS153" s="74"/>
      <c r="AT153" s="26"/>
      <c r="AU153" s="26"/>
      <c r="AV153" s="26"/>
      <c r="AW153" s="26"/>
      <c r="AX153" s="26"/>
      <c r="AY153" s="26"/>
      <c r="AZ153" s="26"/>
      <c r="BA153" s="26"/>
      <c r="BB153" s="26"/>
      <c r="BC153" s="26"/>
      <c r="BD153" s="26"/>
      <c r="BE153" s="26"/>
      <c r="BF153" s="26"/>
      <c r="BG153" s="26"/>
      <c r="BH153" s="26"/>
      <c r="BI153" s="26"/>
      <c r="BJ153" s="26"/>
    </row>
    <row r="154" spans="7:62" s="1" customFormat="1" ht="12.75" customHeight="1" x14ac:dyDescent="0.15">
      <c r="G154" s="7"/>
      <c r="H154" s="7"/>
      <c r="J154" s="7"/>
      <c r="K154" s="7"/>
      <c r="L154" s="7"/>
      <c r="N154" s="7"/>
      <c r="O154" s="7"/>
      <c r="U154" s="26"/>
      <c r="V154" s="26"/>
      <c r="W154" s="26"/>
      <c r="X154" s="26"/>
      <c r="Y154" s="26"/>
      <c r="Z154" s="26"/>
      <c r="AA154" s="26"/>
      <c r="AB154" s="26"/>
      <c r="AC154" s="26"/>
      <c r="AD154" s="74"/>
      <c r="AE154" s="74"/>
      <c r="AF154" s="74"/>
      <c r="AG154" s="74"/>
      <c r="AH154" s="74"/>
      <c r="AI154" s="74"/>
      <c r="AJ154" s="74"/>
      <c r="AK154" s="74"/>
      <c r="AL154" s="74"/>
      <c r="AM154" s="74"/>
      <c r="AN154" s="74"/>
      <c r="AO154" s="74"/>
      <c r="AP154" s="74"/>
      <c r="AQ154" s="74"/>
      <c r="AR154" s="74"/>
      <c r="AS154" s="74"/>
      <c r="AT154" s="26"/>
      <c r="AU154" s="26"/>
      <c r="AV154" s="26"/>
      <c r="AW154" s="26"/>
      <c r="AX154" s="26"/>
      <c r="AY154" s="26"/>
      <c r="AZ154" s="26"/>
      <c r="BA154" s="26"/>
      <c r="BB154" s="26"/>
      <c r="BC154" s="26"/>
      <c r="BD154" s="26"/>
      <c r="BE154" s="26"/>
      <c r="BF154" s="26"/>
      <c r="BG154" s="26"/>
      <c r="BH154" s="26"/>
      <c r="BI154" s="26"/>
      <c r="BJ154" s="26"/>
    </row>
    <row r="155" spans="7:62" s="1" customFormat="1" ht="12.75" customHeight="1" x14ac:dyDescent="0.15">
      <c r="G155" s="7"/>
      <c r="H155" s="7"/>
      <c r="J155" s="7"/>
      <c r="K155" s="7"/>
      <c r="L155" s="7"/>
      <c r="N155" s="7"/>
      <c r="O155" s="7"/>
      <c r="U155" s="26"/>
      <c r="V155" s="26"/>
      <c r="W155" s="26"/>
      <c r="X155" s="26"/>
      <c r="Y155" s="26"/>
      <c r="Z155" s="26"/>
      <c r="AA155" s="26"/>
      <c r="AB155" s="26"/>
      <c r="AC155" s="26"/>
      <c r="AD155" s="74"/>
      <c r="AE155" s="74"/>
      <c r="AF155" s="74"/>
      <c r="AG155" s="74"/>
      <c r="AH155" s="74"/>
      <c r="AI155" s="74"/>
      <c r="AJ155" s="74"/>
      <c r="AK155" s="74"/>
      <c r="AL155" s="74"/>
      <c r="AM155" s="74"/>
      <c r="AN155" s="74"/>
      <c r="AO155" s="74"/>
      <c r="AP155" s="74"/>
      <c r="AQ155" s="74"/>
      <c r="AR155" s="74"/>
      <c r="AS155" s="74"/>
      <c r="AT155" s="26"/>
      <c r="AU155" s="26"/>
      <c r="AV155" s="26"/>
      <c r="AW155" s="26"/>
      <c r="AX155" s="26"/>
      <c r="AY155" s="26"/>
      <c r="AZ155" s="26"/>
      <c r="BA155" s="26"/>
      <c r="BB155" s="26"/>
      <c r="BC155" s="26"/>
      <c r="BD155" s="26"/>
      <c r="BE155" s="26"/>
      <c r="BF155" s="26"/>
      <c r="BG155" s="26"/>
      <c r="BH155" s="26"/>
      <c r="BI155" s="26"/>
      <c r="BJ155" s="26"/>
    </row>
    <row r="156" spans="7:62" s="1" customFormat="1" ht="12.75" customHeight="1" x14ac:dyDescent="0.15">
      <c r="G156" s="7"/>
      <c r="H156" s="7"/>
      <c r="J156" s="7"/>
      <c r="K156" s="7"/>
      <c r="L156" s="7"/>
      <c r="N156" s="7"/>
      <c r="O156" s="7"/>
      <c r="U156" s="26"/>
      <c r="V156" s="26"/>
      <c r="W156" s="26"/>
      <c r="X156" s="26"/>
      <c r="Y156" s="26"/>
      <c r="Z156" s="26"/>
      <c r="AA156" s="26"/>
      <c r="AB156" s="26"/>
      <c r="AC156" s="26"/>
      <c r="AD156" s="74"/>
      <c r="AE156" s="74"/>
      <c r="AF156" s="74"/>
      <c r="AG156" s="74"/>
      <c r="AH156" s="74"/>
      <c r="AI156" s="74"/>
      <c r="AJ156" s="74"/>
      <c r="AK156" s="74"/>
      <c r="AL156" s="74"/>
      <c r="AM156" s="74"/>
      <c r="AN156" s="74"/>
      <c r="AO156" s="74"/>
      <c r="AP156" s="74"/>
      <c r="AQ156" s="74"/>
      <c r="AR156" s="74"/>
      <c r="AS156" s="74"/>
      <c r="AT156" s="26"/>
      <c r="AU156" s="26"/>
      <c r="AV156" s="26"/>
      <c r="AW156" s="26"/>
      <c r="AX156" s="26"/>
      <c r="AY156" s="26"/>
      <c r="AZ156" s="26"/>
      <c r="BA156" s="26"/>
      <c r="BB156" s="26"/>
      <c r="BC156" s="26"/>
      <c r="BD156" s="26"/>
      <c r="BE156" s="26"/>
      <c r="BF156" s="26"/>
      <c r="BG156" s="26"/>
      <c r="BH156" s="26"/>
      <c r="BI156" s="26"/>
      <c r="BJ156" s="26"/>
    </row>
    <row r="157" spans="7:62" s="1" customFormat="1" ht="12.75" customHeight="1" x14ac:dyDescent="0.15">
      <c r="G157" s="7"/>
      <c r="H157" s="7"/>
      <c r="J157" s="7"/>
      <c r="K157" s="7"/>
      <c r="L157" s="7"/>
      <c r="N157" s="7"/>
      <c r="O157" s="7"/>
      <c r="U157" s="26"/>
      <c r="V157" s="26"/>
      <c r="W157" s="26"/>
      <c r="X157" s="26"/>
      <c r="Y157" s="26"/>
      <c r="Z157" s="26"/>
      <c r="AA157" s="26"/>
      <c r="AB157" s="26"/>
      <c r="AC157" s="26"/>
      <c r="AD157" s="74"/>
      <c r="AE157" s="74"/>
      <c r="AF157" s="74"/>
      <c r="AG157" s="74"/>
      <c r="AH157" s="74"/>
      <c r="AI157" s="74"/>
      <c r="AJ157" s="74"/>
      <c r="AK157" s="74"/>
      <c r="AL157" s="74"/>
      <c r="AM157" s="74"/>
      <c r="AN157" s="74"/>
      <c r="AO157" s="74"/>
      <c r="AP157" s="74"/>
      <c r="AQ157" s="74"/>
      <c r="AR157" s="74"/>
      <c r="AS157" s="74"/>
      <c r="AT157" s="26"/>
      <c r="AU157" s="26"/>
      <c r="AV157" s="26"/>
      <c r="AW157" s="26"/>
      <c r="AX157" s="26"/>
      <c r="AY157" s="26"/>
      <c r="AZ157" s="26"/>
      <c r="BA157" s="26"/>
      <c r="BB157" s="26"/>
      <c r="BC157" s="26"/>
      <c r="BD157" s="26"/>
      <c r="BE157" s="26"/>
      <c r="BF157" s="26"/>
      <c r="BG157" s="26"/>
      <c r="BH157" s="26"/>
      <c r="BI157" s="26"/>
      <c r="BJ157" s="26"/>
    </row>
    <row r="158" spans="7:62" s="1" customFormat="1" ht="12.75" customHeight="1" x14ac:dyDescent="0.15">
      <c r="G158" s="7"/>
      <c r="H158" s="7"/>
      <c r="J158" s="7"/>
      <c r="K158" s="7"/>
      <c r="L158" s="7"/>
      <c r="N158" s="7"/>
      <c r="O158" s="7"/>
      <c r="U158" s="26"/>
      <c r="V158" s="26"/>
      <c r="W158" s="26"/>
      <c r="X158" s="26"/>
      <c r="Y158" s="26"/>
      <c r="Z158" s="26"/>
      <c r="AA158" s="26"/>
      <c r="AB158" s="26"/>
      <c r="AC158" s="26"/>
      <c r="AD158" s="74"/>
      <c r="AE158" s="74"/>
      <c r="AF158" s="74"/>
      <c r="AG158" s="74"/>
      <c r="AH158" s="74"/>
      <c r="AI158" s="74"/>
      <c r="AJ158" s="74"/>
      <c r="AK158" s="74"/>
      <c r="AL158" s="74"/>
      <c r="AM158" s="74"/>
      <c r="AN158" s="74"/>
      <c r="AO158" s="74"/>
      <c r="AP158" s="74"/>
      <c r="AQ158" s="74"/>
      <c r="AR158" s="74"/>
      <c r="AS158" s="74"/>
      <c r="AT158" s="26"/>
      <c r="AU158" s="26"/>
      <c r="AV158" s="26"/>
      <c r="AW158" s="26"/>
      <c r="AX158" s="26"/>
      <c r="AY158" s="26"/>
      <c r="AZ158" s="26"/>
      <c r="BA158" s="26"/>
      <c r="BB158" s="26"/>
      <c r="BC158" s="26"/>
      <c r="BD158" s="26"/>
      <c r="BE158" s="26"/>
      <c r="BF158" s="26"/>
      <c r="BG158" s="26"/>
      <c r="BH158" s="26"/>
      <c r="BI158" s="26"/>
      <c r="BJ158" s="26"/>
    </row>
    <row r="159" spans="7:62" s="1" customFormat="1" ht="12.75" customHeight="1" x14ac:dyDescent="0.15">
      <c r="G159" s="7"/>
      <c r="H159" s="7"/>
      <c r="J159" s="7"/>
      <c r="K159" s="7"/>
      <c r="L159" s="7"/>
      <c r="N159" s="7"/>
      <c r="O159" s="7"/>
      <c r="U159" s="26"/>
      <c r="V159" s="26"/>
      <c r="W159" s="26"/>
      <c r="X159" s="26"/>
      <c r="Y159" s="26"/>
      <c r="Z159" s="26"/>
      <c r="AA159" s="26"/>
      <c r="AB159" s="26"/>
      <c r="AC159" s="26"/>
      <c r="AD159" s="74"/>
      <c r="AE159" s="74"/>
      <c r="AF159" s="74"/>
      <c r="AG159" s="74"/>
      <c r="AH159" s="74"/>
      <c r="AI159" s="74"/>
      <c r="AJ159" s="74"/>
      <c r="AK159" s="74"/>
      <c r="AL159" s="74"/>
      <c r="AM159" s="74"/>
      <c r="AN159" s="74"/>
      <c r="AO159" s="74"/>
      <c r="AP159" s="74"/>
      <c r="AQ159" s="74"/>
      <c r="AR159" s="74"/>
      <c r="AS159" s="74"/>
      <c r="AT159" s="26"/>
      <c r="AU159" s="26"/>
      <c r="AV159" s="26"/>
      <c r="AW159" s="26"/>
      <c r="AX159" s="26"/>
      <c r="AY159" s="26"/>
      <c r="AZ159" s="26"/>
      <c r="BA159" s="26"/>
      <c r="BB159" s="26"/>
      <c r="BC159" s="26"/>
      <c r="BD159" s="26"/>
      <c r="BE159" s="26"/>
      <c r="BF159" s="26"/>
      <c r="BG159" s="26"/>
      <c r="BH159" s="26"/>
      <c r="BI159" s="26"/>
      <c r="BJ159" s="26"/>
    </row>
    <row r="160" spans="7:62" s="1" customFormat="1" ht="12.75" customHeight="1" x14ac:dyDescent="0.15">
      <c r="G160" s="7"/>
      <c r="H160" s="7"/>
      <c r="J160" s="7"/>
      <c r="K160" s="7"/>
      <c r="L160" s="7"/>
      <c r="N160" s="7"/>
      <c r="O160" s="7"/>
      <c r="U160" s="26"/>
      <c r="V160" s="26"/>
      <c r="W160" s="26"/>
      <c r="X160" s="26"/>
      <c r="Y160" s="26"/>
      <c r="Z160" s="26"/>
      <c r="AA160" s="26"/>
      <c r="AB160" s="26"/>
      <c r="AC160" s="26"/>
      <c r="AD160" s="74"/>
      <c r="AE160" s="74"/>
      <c r="AF160" s="74"/>
      <c r="AG160" s="74"/>
      <c r="AH160" s="74"/>
      <c r="AI160" s="74"/>
      <c r="AJ160" s="74"/>
      <c r="AK160" s="74"/>
      <c r="AL160" s="74"/>
      <c r="AM160" s="74"/>
      <c r="AN160" s="74"/>
      <c r="AO160" s="74"/>
      <c r="AP160" s="74"/>
      <c r="AQ160" s="74"/>
      <c r="AR160" s="74"/>
      <c r="AS160" s="74"/>
      <c r="AT160" s="26"/>
      <c r="AU160" s="26"/>
      <c r="AV160" s="26"/>
      <c r="AW160" s="26"/>
      <c r="AX160" s="26"/>
      <c r="AY160" s="26"/>
      <c r="AZ160" s="26"/>
      <c r="BA160" s="26"/>
      <c r="BB160" s="26"/>
      <c r="BC160" s="26"/>
      <c r="BD160" s="26"/>
      <c r="BE160" s="26"/>
      <c r="BF160" s="26"/>
      <c r="BG160" s="26"/>
      <c r="BH160" s="26"/>
      <c r="BI160" s="26"/>
      <c r="BJ160" s="26"/>
    </row>
    <row r="161" spans="7:62" s="1" customFormat="1" ht="12.75" customHeight="1" x14ac:dyDescent="0.15">
      <c r="G161" s="7"/>
      <c r="H161" s="7"/>
      <c r="J161" s="7"/>
      <c r="K161" s="7"/>
      <c r="L161" s="7"/>
      <c r="N161" s="7"/>
      <c r="O161" s="7"/>
      <c r="U161" s="26"/>
      <c r="V161" s="26"/>
      <c r="W161" s="26"/>
      <c r="X161" s="26"/>
      <c r="Y161" s="26"/>
      <c r="Z161" s="26"/>
      <c r="AA161" s="26"/>
      <c r="AB161" s="26"/>
      <c r="AC161" s="26"/>
      <c r="AD161" s="74"/>
      <c r="AE161" s="74"/>
      <c r="AF161" s="74"/>
      <c r="AG161" s="74"/>
      <c r="AH161" s="74"/>
      <c r="AI161" s="74"/>
      <c r="AJ161" s="74"/>
      <c r="AK161" s="74"/>
      <c r="AL161" s="74"/>
      <c r="AM161" s="74"/>
      <c r="AN161" s="74"/>
      <c r="AO161" s="74"/>
      <c r="AP161" s="74"/>
      <c r="AQ161" s="74"/>
      <c r="AR161" s="74"/>
      <c r="AS161" s="74"/>
      <c r="AT161" s="26"/>
      <c r="AU161" s="26"/>
      <c r="AV161" s="26"/>
      <c r="AW161" s="26"/>
      <c r="AX161" s="26"/>
      <c r="AY161" s="26"/>
      <c r="AZ161" s="26"/>
      <c r="BA161" s="26"/>
      <c r="BB161" s="26"/>
      <c r="BC161" s="26"/>
      <c r="BD161" s="26"/>
      <c r="BE161" s="26"/>
      <c r="BF161" s="26"/>
      <c r="BG161" s="26"/>
      <c r="BH161" s="26"/>
      <c r="BI161" s="26"/>
      <c r="BJ161" s="26"/>
    </row>
    <row r="162" spans="7:62" s="1" customFormat="1" ht="12.75" customHeight="1" x14ac:dyDescent="0.15">
      <c r="G162" s="7"/>
      <c r="H162" s="7"/>
      <c r="J162" s="7"/>
      <c r="K162" s="7"/>
      <c r="L162" s="7"/>
      <c r="N162" s="7"/>
      <c r="O162" s="7"/>
      <c r="U162" s="26"/>
      <c r="V162" s="26"/>
      <c r="W162" s="26"/>
      <c r="X162" s="26"/>
      <c r="Y162" s="26"/>
      <c r="Z162" s="26"/>
      <c r="AA162" s="26"/>
      <c r="AB162" s="26"/>
      <c r="AC162" s="26"/>
      <c r="AD162" s="74"/>
      <c r="AE162" s="74"/>
      <c r="AF162" s="74"/>
      <c r="AG162" s="74"/>
      <c r="AH162" s="74"/>
      <c r="AI162" s="74"/>
      <c r="AJ162" s="74"/>
      <c r="AK162" s="74"/>
      <c r="AL162" s="74"/>
      <c r="AM162" s="74"/>
      <c r="AN162" s="74"/>
      <c r="AO162" s="74"/>
      <c r="AP162" s="74"/>
      <c r="AQ162" s="74"/>
      <c r="AR162" s="74"/>
      <c r="AS162" s="74"/>
      <c r="AT162" s="26"/>
      <c r="AU162" s="26"/>
      <c r="AV162" s="26"/>
      <c r="AW162" s="26"/>
      <c r="AX162" s="26"/>
      <c r="AY162" s="26"/>
      <c r="AZ162" s="26"/>
      <c r="BA162" s="26"/>
      <c r="BB162" s="26"/>
      <c r="BC162" s="26"/>
      <c r="BD162" s="26"/>
      <c r="BE162" s="26"/>
      <c r="BF162" s="26"/>
      <c r="BG162" s="26"/>
      <c r="BH162" s="26"/>
      <c r="BI162" s="26"/>
      <c r="BJ162" s="26"/>
    </row>
    <row r="163" spans="7:62" s="1" customFormat="1" ht="12.75" customHeight="1" x14ac:dyDescent="0.15">
      <c r="G163" s="7"/>
      <c r="H163" s="7"/>
      <c r="J163" s="7"/>
      <c r="K163" s="7"/>
      <c r="L163" s="7"/>
      <c r="N163" s="7"/>
      <c r="O163" s="7"/>
      <c r="U163" s="26"/>
      <c r="V163" s="26"/>
      <c r="W163" s="26"/>
      <c r="X163" s="26"/>
      <c r="Y163" s="26"/>
      <c r="Z163" s="26"/>
      <c r="AA163" s="26"/>
      <c r="AB163" s="26"/>
      <c r="AC163" s="26"/>
      <c r="AD163" s="74"/>
      <c r="AE163" s="74"/>
      <c r="AF163" s="74"/>
      <c r="AG163" s="74"/>
      <c r="AH163" s="74"/>
      <c r="AI163" s="74"/>
      <c r="AJ163" s="74"/>
      <c r="AK163" s="74"/>
      <c r="AL163" s="74"/>
      <c r="AM163" s="74"/>
      <c r="AN163" s="74"/>
      <c r="AO163" s="74"/>
      <c r="AP163" s="74"/>
      <c r="AQ163" s="74"/>
      <c r="AR163" s="74"/>
      <c r="AS163" s="74"/>
      <c r="AT163" s="26"/>
      <c r="AU163" s="26"/>
      <c r="AV163" s="26"/>
      <c r="AW163" s="26"/>
      <c r="AX163" s="26"/>
      <c r="AY163" s="26"/>
      <c r="AZ163" s="26"/>
      <c r="BA163" s="26"/>
      <c r="BB163" s="26"/>
      <c r="BC163" s="26"/>
      <c r="BD163" s="26"/>
      <c r="BE163" s="26"/>
      <c r="BF163" s="26"/>
      <c r="BG163" s="26"/>
      <c r="BH163" s="26"/>
      <c r="BI163" s="26"/>
      <c r="BJ163" s="26"/>
    </row>
    <row r="164" spans="7:62" s="1" customFormat="1" ht="12.75" customHeight="1" x14ac:dyDescent="0.15">
      <c r="G164" s="7"/>
      <c r="H164" s="7"/>
      <c r="J164" s="7"/>
      <c r="K164" s="7"/>
      <c r="L164" s="7"/>
      <c r="N164" s="7"/>
      <c r="O164" s="7"/>
      <c r="U164" s="26"/>
      <c r="V164" s="26"/>
      <c r="W164" s="26"/>
      <c r="X164" s="26"/>
      <c r="Y164" s="26"/>
      <c r="Z164" s="26"/>
      <c r="AA164" s="26"/>
      <c r="AB164" s="26"/>
      <c r="AC164" s="26"/>
      <c r="AD164" s="74"/>
      <c r="AE164" s="74"/>
      <c r="AF164" s="74"/>
      <c r="AG164" s="74"/>
      <c r="AH164" s="74"/>
      <c r="AI164" s="74"/>
      <c r="AJ164" s="74"/>
      <c r="AK164" s="74"/>
      <c r="AL164" s="74"/>
      <c r="AM164" s="74"/>
      <c r="AN164" s="74"/>
      <c r="AO164" s="74"/>
      <c r="AP164" s="74"/>
      <c r="AQ164" s="74"/>
      <c r="AR164" s="74"/>
      <c r="AS164" s="74"/>
      <c r="AT164" s="26"/>
      <c r="AU164" s="26"/>
      <c r="AV164" s="26"/>
      <c r="AW164" s="26"/>
      <c r="AX164" s="26"/>
      <c r="AY164" s="26"/>
      <c r="AZ164" s="26"/>
      <c r="BA164" s="26"/>
      <c r="BB164" s="26"/>
      <c r="BC164" s="26"/>
      <c r="BD164" s="26"/>
      <c r="BE164" s="26"/>
      <c r="BF164" s="26"/>
      <c r="BG164" s="26"/>
      <c r="BH164" s="26"/>
      <c r="BI164" s="26"/>
      <c r="BJ164" s="26"/>
    </row>
    <row r="165" spans="7:62" s="1" customFormat="1" ht="12.75" customHeight="1" x14ac:dyDescent="0.15">
      <c r="G165" s="7"/>
      <c r="H165" s="7"/>
      <c r="J165" s="7"/>
      <c r="K165" s="7"/>
      <c r="L165" s="7"/>
      <c r="N165" s="7"/>
      <c r="O165" s="7"/>
      <c r="U165" s="26"/>
      <c r="V165" s="26"/>
      <c r="W165" s="26"/>
      <c r="X165" s="26"/>
      <c r="Y165" s="26"/>
      <c r="Z165" s="26"/>
      <c r="AA165" s="26"/>
      <c r="AB165" s="26"/>
      <c r="AC165" s="26"/>
      <c r="AD165" s="74"/>
      <c r="AE165" s="74"/>
      <c r="AF165" s="74"/>
      <c r="AG165" s="74"/>
      <c r="AH165" s="74"/>
      <c r="AI165" s="74"/>
      <c r="AJ165" s="74"/>
      <c r="AK165" s="74"/>
      <c r="AL165" s="74"/>
      <c r="AM165" s="74"/>
      <c r="AN165" s="74"/>
      <c r="AO165" s="74"/>
      <c r="AP165" s="74"/>
      <c r="AQ165" s="74"/>
      <c r="AR165" s="74"/>
      <c r="AS165" s="74"/>
      <c r="AT165" s="26"/>
      <c r="AU165" s="26"/>
      <c r="AV165" s="26"/>
      <c r="AW165" s="26"/>
      <c r="AX165" s="26"/>
      <c r="AY165" s="26"/>
      <c r="AZ165" s="26"/>
      <c r="BA165" s="26"/>
      <c r="BB165" s="26"/>
      <c r="BC165" s="26"/>
      <c r="BD165" s="26"/>
      <c r="BE165" s="26"/>
      <c r="BF165" s="26"/>
      <c r="BG165" s="26"/>
      <c r="BH165" s="26"/>
      <c r="BI165" s="26"/>
      <c r="BJ165" s="26"/>
    </row>
    <row r="166" spans="7:62" s="1" customFormat="1" ht="12.75" customHeight="1" x14ac:dyDescent="0.15">
      <c r="G166" s="7"/>
      <c r="H166" s="7"/>
      <c r="J166" s="7"/>
      <c r="K166" s="7"/>
      <c r="L166" s="7"/>
      <c r="N166" s="7"/>
      <c r="O166" s="7"/>
      <c r="U166" s="26"/>
      <c r="V166" s="26"/>
      <c r="W166" s="26"/>
      <c r="X166" s="26"/>
      <c r="Y166" s="26"/>
      <c r="Z166" s="26"/>
      <c r="AA166" s="26"/>
      <c r="AB166" s="26"/>
      <c r="AC166" s="26"/>
      <c r="AD166" s="74"/>
      <c r="AE166" s="74"/>
      <c r="AF166" s="74"/>
      <c r="AG166" s="74"/>
      <c r="AH166" s="74"/>
      <c r="AI166" s="74"/>
      <c r="AJ166" s="74"/>
      <c r="AK166" s="74"/>
      <c r="AL166" s="74"/>
      <c r="AM166" s="74"/>
      <c r="AN166" s="74"/>
      <c r="AO166" s="74"/>
      <c r="AP166" s="74"/>
      <c r="AQ166" s="74"/>
      <c r="AR166" s="74"/>
      <c r="AS166" s="74"/>
      <c r="AT166" s="26"/>
      <c r="AU166" s="26"/>
      <c r="AV166" s="26"/>
      <c r="AW166" s="26"/>
      <c r="AX166" s="26"/>
      <c r="AY166" s="26"/>
      <c r="AZ166" s="26"/>
      <c r="BA166" s="26"/>
      <c r="BB166" s="26"/>
      <c r="BC166" s="26"/>
      <c r="BD166" s="26"/>
      <c r="BE166" s="26"/>
      <c r="BF166" s="26"/>
      <c r="BG166" s="26"/>
      <c r="BH166" s="26"/>
      <c r="BI166" s="26"/>
      <c r="BJ166" s="26"/>
    </row>
    <row r="167" spans="7:62" s="1" customFormat="1" ht="12.75" customHeight="1" x14ac:dyDescent="0.15">
      <c r="G167" s="7"/>
      <c r="H167" s="7"/>
      <c r="J167" s="7"/>
      <c r="K167" s="7"/>
      <c r="L167" s="7"/>
      <c r="N167" s="7"/>
      <c r="O167" s="7"/>
      <c r="U167" s="26"/>
      <c r="V167" s="26"/>
      <c r="W167" s="26"/>
      <c r="X167" s="26"/>
      <c r="Y167" s="26"/>
      <c r="Z167" s="26"/>
      <c r="AA167" s="26"/>
      <c r="AB167" s="26"/>
      <c r="AC167" s="26"/>
      <c r="AD167" s="74"/>
      <c r="AE167" s="74"/>
      <c r="AF167" s="74"/>
      <c r="AG167" s="74"/>
      <c r="AH167" s="74"/>
      <c r="AI167" s="74"/>
      <c r="AJ167" s="74"/>
      <c r="AK167" s="74"/>
      <c r="AL167" s="74"/>
      <c r="AM167" s="74"/>
      <c r="AN167" s="74"/>
      <c r="AO167" s="74"/>
      <c r="AP167" s="74"/>
      <c r="AQ167" s="74"/>
      <c r="AR167" s="74"/>
      <c r="AS167" s="74"/>
      <c r="AT167" s="26"/>
      <c r="AU167" s="26"/>
      <c r="AV167" s="26"/>
      <c r="AW167" s="26"/>
      <c r="AX167" s="26"/>
      <c r="AY167" s="26"/>
      <c r="AZ167" s="26"/>
      <c r="BA167" s="26"/>
      <c r="BB167" s="26"/>
      <c r="BC167" s="26"/>
      <c r="BD167" s="26"/>
      <c r="BE167" s="26"/>
      <c r="BF167" s="26"/>
      <c r="BG167" s="26"/>
      <c r="BH167" s="26"/>
      <c r="BI167" s="26"/>
      <c r="BJ167" s="26"/>
    </row>
    <row r="168" spans="7:62" s="1" customFormat="1" ht="12.75" customHeight="1" x14ac:dyDescent="0.15">
      <c r="G168" s="7"/>
      <c r="H168" s="7"/>
      <c r="J168" s="7"/>
      <c r="K168" s="7"/>
      <c r="L168" s="7"/>
      <c r="N168" s="7"/>
      <c r="O168" s="7"/>
      <c r="U168" s="26"/>
      <c r="V168" s="26"/>
      <c r="W168" s="26"/>
      <c r="X168" s="26"/>
      <c r="Y168" s="26"/>
      <c r="Z168" s="26"/>
      <c r="AA168" s="26"/>
      <c r="AB168" s="26"/>
      <c r="AC168" s="26"/>
      <c r="AD168" s="74"/>
      <c r="AE168" s="74"/>
      <c r="AF168" s="74"/>
      <c r="AG168" s="74"/>
      <c r="AH168" s="74"/>
      <c r="AI168" s="74"/>
      <c r="AJ168" s="74"/>
      <c r="AK168" s="74"/>
      <c r="AL168" s="74"/>
      <c r="AM168" s="74"/>
      <c r="AN168" s="74"/>
      <c r="AO168" s="74"/>
      <c r="AP168" s="74"/>
      <c r="AQ168" s="74"/>
      <c r="AR168" s="74"/>
      <c r="AS168" s="74"/>
      <c r="AT168" s="26"/>
      <c r="AU168" s="26"/>
      <c r="AV168" s="26"/>
      <c r="AW168" s="26"/>
      <c r="AX168" s="26"/>
      <c r="AY168" s="26"/>
      <c r="AZ168" s="26"/>
      <c r="BA168" s="26"/>
      <c r="BB168" s="26"/>
      <c r="BC168" s="26"/>
      <c r="BD168" s="26"/>
      <c r="BE168" s="26"/>
      <c r="BF168" s="26"/>
      <c r="BG168" s="26"/>
      <c r="BH168" s="26"/>
      <c r="BI168" s="26"/>
      <c r="BJ168" s="26"/>
    </row>
    <row r="169" spans="7:62" s="1" customFormat="1" ht="12.75" customHeight="1" x14ac:dyDescent="0.15">
      <c r="G169" s="7"/>
      <c r="H169" s="7"/>
      <c r="J169" s="7"/>
      <c r="K169" s="7"/>
      <c r="L169" s="7"/>
      <c r="N169" s="7"/>
      <c r="O169" s="7"/>
      <c r="U169" s="26"/>
      <c r="V169" s="26"/>
      <c r="W169" s="26"/>
      <c r="X169" s="26"/>
      <c r="Y169" s="26"/>
      <c r="Z169" s="26"/>
      <c r="AA169" s="26"/>
      <c r="AB169" s="26"/>
      <c r="AC169" s="26"/>
      <c r="AD169" s="74"/>
      <c r="AE169" s="74"/>
      <c r="AF169" s="74"/>
      <c r="AG169" s="74"/>
      <c r="AH169" s="74"/>
      <c r="AI169" s="74"/>
      <c r="AJ169" s="74"/>
      <c r="AK169" s="74"/>
      <c r="AL169" s="74"/>
      <c r="AM169" s="74"/>
      <c r="AN169" s="74"/>
      <c r="AO169" s="74"/>
      <c r="AP169" s="74"/>
      <c r="AQ169" s="74"/>
      <c r="AR169" s="74"/>
      <c r="AS169" s="74"/>
      <c r="AT169" s="26"/>
      <c r="AU169" s="26"/>
      <c r="AV169" s="26"/>
      <c r="AW169" s="26"/>
      <c r="AX169" s="26"/>
      <c r="AY169" s="26"/>
      <c r="AZ169" s="26"/>
      <c r="BA169" s="26"/>
      <c r="BB169" s="26"/>
      <c r="BC169" s="26"/>
      <c r="BD169" s="26"/>
      <c r="BE169" s="26"/>
      <c r="BF169" s="26"/>
      <c r="BG169" s="26"/>
      <c r="BH169" s="26"/>
      <c r="BI169" s="26"/>
      <c r="BJ169" s="26"/>
    </row>
    <row r="170" spans="7:62" s="1" customFormat="1" ht="12.75" customHeight="1" x14ac:dyDescent="0.15">
      <c r="G170" s="7"/>
      <c r="H170" s="7"/>
      <c r="J170" s="7"/>
      <c r="K170" s="7"/>
      <c r="L170" s="7"/>
      <c r="N170" s="7"/>
      <c r="O170" s="7"/>
      <c r="U170" s="26"/>
      <c r="V170" s="26"/>
      <c r="W170" s="26"/>
      <c r="X170" s="26"/>
      <c r="Y170" s="26"/>
      <c r="Z170" s="26"/>
      <c r="AA170" s="26"/>
      <c r="AB170" s="26"/>
      <c r="AC170" s="26"/>
      <c r="AD170" s="74"/>
      <c r="AE170" s="74"/>
      <c r="AF170" s="74"/>
      <c r="AG170" s="74"/>
      <c r="AH170" s="74"/>
      <c r="AI170" s="74"/>
      <c r="AJ170" s="74"/>
      <c r="AK170" s="74"/>
      <c r="AL170" s="74"/>
      <c r="AM170" s="74"/>
      <c r="AN170" s="74"/>
      <c r="AO170" s="74"/>
      <c r="AP170" s="74"/>
      <c r="AQ170" s="74"/>
      <c r="AR170" s="74"/>
      <c r="AS170" s="74"/>
      <c r="AT170" s="26"/>
      <c r="AU170" s="26"/>
      <c r="AV170" s="26"/>
      <c r="AW170" s="26"/>
      <c r="AX170" s="26"/>
      <c r="AY170" s="26"/>
      <c r="AZ170" s="26"/>
      <c r="BA170" s="26"/>
      <c r="BB170" s="26"/>
      <c r="BC170" s="26"/>
      <c r="BD170" s="26"/>
      <c r="BE170" s="26"/>
      <c r="BF170" s="26"/>
      <c r="BG170" s="26"/>
      <c r="BH170" s="26"/>
      <c r="BI170" s="26"/>
      <c r="BJ170" s="26"/>
    </row>
    <row r="171" spans="7:62" s="1" customFormat="1" ht="12.75" customHeight="1" x14ac:dyDescent="0.15">
      <c r="G171" s="7"/>
      <c r="H171" s="7"/>
      <c r="J171" s="7"/>
      <c r="K171" s="7"/>
      <c r="L171" s="7"/>
      <c r="N171" s="7"/>
      <c r="O171" s="7"/>
      <c r="U171" s="26"/>
      <c r="V171" s="26"/>
      <c r="W171" s="26"/>
      <c r="X171" s="26"/>
      <c r="Y171" s="26"/>
      <c r="Z171" s="26"/>
      <c r="AA171" s="26"/>
      <c r="AB171" s="26"/>
      <c r="AC171" s="26"/>
      <c r="AD171" s="74"/>
      <c r="AE171" s="74"/>
      <c r="AF171" s="74"/>
      <c r="AG171" s="74"/>
      <c r="AH171" s="74"/>
      <c r="AI171" s="74"/>
      <c r="AJ171" s="74"/>
      <c r="AK171" s="74"/>
      <c r="AL171" s="74"/>
      <c r="AM171" s="74"/>
      <c r="AN171" s="74"/>
      <c r="AO171" s="74"/>
      <c r="AP171" s="74"/>
      <c r="AQ171" s="74"/>
      <c r="AR171" s="74"/>
      <c r="AS171" s="74"/>
      <c r="AT171" s="26"/>
      <c r="AU171" s="26"/>
      <c r="AV171" s="26"/>
      <c r="AW171" s="26"/>
      <c r="AX171" s="26"/>
      <c r="AY171" s="26"/>
      <c r="AZ171" s="26"/>
      <c r="BA171" s="26"/>
      <c r="BB171" s="26"/>
      <c r="BC171" s="26"/>
      <c r="BD171" s="26"/>
      <c r="BE171" s="26"/>
      <c r="BF171" s="26"/>
      <c r="BG171" s="26"/>
      <c r="BH171" s="26"/>
      <c r="BI171" s="26"/>
      <c r="BJ171" s="26"/>
    </row>
    <row r="172" spans="7:62" s="1" customFormat="1" ht="12.75" customHeight="1" x14ac:dyDescent="0.15">
      <c r="G172" s="7"/>
      <c r="H172" s="7"/>
      <c r="J172" s="7"/>
      <c r="K172" s="7"/>
      <c r="L172" s="7"/>
      <c r="N172" s="7"/>
      <c r="O172" s="7"/>
      <c r="U172" s="26"/>
      <c r="V172" s="26"/>
      <c r="W172" s="26"/>
      <c r="X172" s="26"/>
      <c r="Y172" s="26"/>
      <c r="Z172" s="26"/>
      <c r="AA172" s="26"/>
      <c r="AB172" s="26"/>
      <c r="AC172" s="26"/>
      <c r="AD172" s="74"/>
      <c r="AE172" s="74"/>
      <c r="AF172" s="74"/>
      <c r="AG172" s="74"/>
      <c r="AH172" s="74"/>
      <c r="AI172" s="74"/>
      <c r="AJ172" s="74"/>
      <c r="AK172" s="74"/>
      <c r="AL172" s="74"/>
      <c r="AM172" s="74"/>
      <c r="AN172" s="74"/>
      <c r="AO172" s="74"/>
      <c r="AP172" s="74"/>
      <c r="AQ172" s="74"/>
      <c r="AR172" s="74"/>
      <c r="AS172" s="74"/>
      <c r="AT172" s="26"/>
      <c r="AU172" s="26"/>
      <c r="AV172" s="26"/>
      <c r="AW172" s="26"/>
      <c r="AX172" s="26"/>
      <c r="AY172" s="26"/>
      <c r="AZ172" s="26"/>
      <c r="BA172" s="26"/>
      <c r="BB172" s="26"/>
      <c r="BC172" s="26"/>
      <c r="BD172" s="26"/>
      <c r="BE172" s="26"/>
      <c r="BF172" s="26"/>
      <c r="BG172" s="26"/>
      <c r="BH172" s="26"/>
      <c r="BI172" s="26"/>
      <c r="BJ172" s="26"/>
    </row>
    <row r="173" spans="7:62" s="1" customFormat="1" ht="12.75" customHeight="1" x14ac:dyDescent="0.15">
      <c r="G173" s="7"/>
      <c r="H173" s="7"/>
      <c r="J173" s="7"/>
      <c r="K173" s="7"/>
      <c r="L173" s="7"/>
      <c r="N173" s="7"/>
      <c r="O173" s="7"/>
      <c r="U173" s="26"/>
      <c r="V173" s="26"/>
      <c r="W173" s="26"/>
      <c r="X173" s="26"/>
      <c r="Y173" s="26"/>
      <c r="Z173" s="26"/>
      <c r="AA173" s="26"/>
      <c r="AB173" s="26"/>
      <c r="AC173" s="26"/>
      <c r="AD173" s="74"/>
      <c r="AE173" s="74"/>
      <c r="AF173" s="74"/>
      <c r="AG173" s="74"/>
      <c r="AH173" s="74"/>
      <c r="AI173" s="74"/>
      <c r="AJ173" s="74"/>
      <c r="AK173" s="74"/>
      <c r="AL173" s="74"/>
      <c r="AM173" s="74"/>
      <c r="AN173" s="74"/>
      <c r="AO173" s="74"/>
      <c r="AP173" s="74"/>
      <c r="AQ173" s="74"/>
      <c r="AR173" s="74"/>
      <c r="AS173" s="74"/>
      <c r="AT173" s="26"/>
      <c r="AU173" s="26"/>
      <c r="AV173" s="26"/>
      <c r="AW173" s="26"/>
      <c r="AX173" s="26"/>
      <c r="AY173" s="26"/>
      <c r="AZ173" s="26"/>
      <c r="BA173" s="26"/>
      <c r="BB173" s="26"/>
      <c r="BC173" s="26"/>
      <c r="BD173" s="26"/>
      <c r="BE173" s="26"/>
      <c r="BF173" s="26"/>
      <c r="BG173" s="26"/>
      <c r="BH173" s="26"/>
      <c r="BI173" s="26"/>
      <c r="BJ173" s="26"/>
    </row>
    <row r="174" spans="7:62" s="1" customFormat="1" ht="12.75" customHeight="1" x14ac:dyDescent="0.15">
      <c r="G174" s="7"/>
      <c r="H174" s="7"/>
      <c r="J174" s="7"/>
      <c r="K174" s="7"/>
      <c r="L174" s="7"/>
      <c r="N174" s="7"/>
      <c r="O174" s="7"/>
      <c r="U174" s="26"/>
      <c r="V174" s="26"/>
      <c r="W174" s="26"/>
      <c r="X174" s="26"/>
      <c r="Y174" s="26"/>
      <c r="Z174" s="26"/>
      <c r="AA174" s="26"/>
      <c r="AB174" s="26"/>
      <c r="AC174" s="26"/>
      <c r="AD174" s="74"/>
      <c r="AE174" s="74"/>
      <c r="AF174" s="74"/>
      <c r="AG174" s="74"/>
      <c r="AH174" s="74"/>
      <c r="AI174" s="74"/>
      <c r="AJ174" s="74"/>
      <c r="AK174" s="74"/>
      <c r="AL174" s="74"/>
      <c r="AM174" s="74"/>
      <c r="AN174" s="74"/>
      <c r="AO174" s="74"/>
      <c r="AP174" s="74"/>
      <c r="AQ174" s="74"/>
      <c r="AR174" s="74"/>
      <c r="AS174" s="74"/>
      <c r="AT174" s="26"/>
      <c r="AU174" s="26"/>
      <c r="AV174" s="26"/>
      <c r="AW174" s="26"/>
      <c r="AX174" s="26"/>
      <c r="AY174" s="26"/>
      <c r="AZ174" s="26"/>
      <c r="BA174" s="26"/>
      <c r="BB174" s="26"/>
      <c r="BC174" s="26"/>
      <c r="BD174" s="26"/>
      <c r="BE174" s="26"/>
      <c r="BF174" s="26"/>
      <c r="BG174" s="26"/>
      <c r="BH174" s="26"/>
      <c r="BI174" s="26"/>
      <c r="BJ174" s="26"/>
    </row>
    <row r="175" spans="7:62" s="1" customFormat="1" ht="12.75" customHeight="1" x14ac:dyDescent="0.15">
      <c r="G175" s="7"/>
      <c r="H175" s="7"/>
      <c r="J175" s="7"/>
      <c r="K175" s="7"/>
      <c r="L175" s="7"/>
      <c r="N175" s="7"/>
      <c r="O175" s="7"/>
      <c r="U175" s="26"/>
      <c r="V175" s="26"/>
      <c r="W175" s="26"/>
      <c r="X175" s="26"/>
      <c r="Y175" s="26"/>
      <c r="Z175" s="26"/>
      <c r="AA175" s="26"/>
      <c r="AB175" s="26"/>
      <c r="AC175" s="26"/>
      <c r="AD175" s="74"/>
      <c r="AE175" s="74"/>
      <c r="AF175" s="74"/>
      <c r="AG175" s="74"/>
      <c r="AH175" s="74"/>
      <c r="AI175" s="74"/>
      <c r="AJ175" s="74"/>
      <c r="AK175" s="74"/>
      <c r="AL175" s="74"/>
      <c r="AM175" s="74"/>
      <c r="AN175" s="74"/>
      <c r="AO175" s="74"/>
      <c r="AP175" s="74"/>
      <c r="AQ175" s="74"/>
      <c r="AR175" s="74"/>
      <c r="AS175" s="74"/>
      <c r="AT175" s="26"/>
      <c r="AU175" s="26"/>
      <c r="AV175" s="26"/>
      <c r="AW175" s="26"/>
      <c r="AX175" s="26"/>
      <c r="AY175" s="26"/>
      <c r="AZ175" s="26"/>
      <c r="BA175" s="26"/>
      <c r="BB175" s="26"/>
      <c r="BC175" s="26"/>
      <c r="BD175" s="26"/>
      <c r="BE175" s="26"/>
      <c r="BF175" s="26"/>
      <c r="BG175" s="26"/>
      <c r="BH175" s="26"/>
      <c r="BI175" s="26"/>
      <c r="BJ175" s="26"/>
    </row>
    <row r="176" spans="7:62" s="1" customFormat="1" ht="12.75" customHeight="1" x14ac:dyDescent="0.15">
      <c r="G176" s="7"/>
      <c r="H176" s="7"/>
      <c r="J176" s="7"/>
      <c r="K176" s="7"/>
      <c r="L176" s="7"/>
      <c r="N176" s="7"/>
      <c r="O176" s="7"/>
      <c r="U176" s="26"/>
      <c r="V176" s="26"/>
      <c r="W176" s="26"/>
      <c r="X176" s="26"/>
      <c r="Y176" s="26"/>
      <c r="Z176" s="26"/>
      <c r="AA176" s="26"/>
      <c r="AB176" s="26"/>
      <c r="AC176" s="26"/>
      <c r="AD176" s="74"/>
      <c r="AE176" s="74"/>
      <c r="AF176" s="74"/>
      <c r="AG176" s="74"/>
      <c r="AH176" s="74"/>
      <c r="AI176" s="74"/>
      <c r="AJ176" s="74"/>
      <c r="AK176" s="74"/>
      <c r="AL176" s="74"/>
      <c r="AM176" s="74"/>
      <c r="AN176" s="74"/>
      <c r="AO176" s="74"/>
      <c r="AP176" s="74"/>
      <c r="AQ176" s="74"/>
      <c r="AR176" s="74"/>
      <c r="AS176" s="74"/>
      <c r="AT176" s="26"/>
      <c r="AU176" s="26"/>
      <c r="AV176" s="26"/>
      <c r="AW176" s="26"/>
      <c r="AX176" s="26"/>
      <c r="AY176" s="26"/>
      <c r="AZ176" s="26"/>
      <c r="BA176" s="26"/>
      <c r="BB176" s="26"/>
      <c r="BC176" s="26"/>
      <c r="BD176" s="26"/>
      <c r="BE176" s="26"/>
      <c r="BF176" s="26"/>
      <c r="BG176" s="26"/>
      <c r="BH176" s="26"/>
      <c r="BI176" s="26"/>
      <c r="BJ176" s="26"/>
    </row>
    <row r="177" spans="7:62" s="1" customFormat="1" ht="12.75" customHeight="1" x14ac:dyDescent="0.15">
      <c r="G177" s="7"/>
      <c r="H177" s="7"/>
      <c r="J177" s="7"/>
      <c r="K177" s="7"/>
      <c r="L177" s="7"/>
      <c r="N177" s="7"/>
      <c r="O177" s="7"/>
      <c r="U177" s="26"/>
      <c r="V177" s="26"/>
      <c r="W177" s="26"/>
      <c r="X177" s="26"/>
      <c r="Y177" s="26"/>
      <c r="Z177" s="26"/>
      <c r="AA177" s="26"/>
      <c r="AB177" s="26"/>
      <c r="AC177" s="26"/>
      <c r="AD177" s="74"/>
      <c r="AE177" s="74"/>
      <c r="AF177" s="74"/>
      <c r="AG177" s="74"/>
      <c r="AH177" s="74"/>
      <c r="AI177" s="74"/>
      <c r="AJ177" s="74"/>
      <c r="AK177" s="74"/>
      <c r="AL177" s="74"/>
      <c r="AM177" s="74"/>
      <c r="AN177" s="74"/>
      <c r="AO177" s="74"/>
      <c r="AP177" s="74"/>
      <c r="AQ177" s="74"/>
      <c r="AR177" s="74"/>
      <c r="AS177" s="74"/>
      <c r="AT177" s="26"/>
      <c r="AU177" s="26"/>
      <c r="AV177" s="26"/>
      <c r="AW177" s="26"/>
      <c r="AX177" s="26"/>
      <c r="AY177" s="26"/>
      <c r="AZ177" s="26"/>
      <c r="BA177" s="26"/>
      <c r="BB177" s="26"/>
      <c r="BC177" s="26"/>
      <c r="BD177" s="26"/>
      <c r="BE177" s="26"/>
      <c r="BF177" s="26"/>
      <c r="BG177" s="26"/>
      <c r="BH177" s="26"/>
      <c r="BI177" s="26"/>
      <c r="BJ177" s="26"/>
    </row>
    <row r="178" spans="7:62" s="1" customFormat="1" ht="12.75" customHeight="1" x14ac:dyDescent="0.15">
      <c r="G178" s="7"/>
      <c r="H178" s="7"/>
      <c r="J178" s="7"/>
      <c r="K178" s="7"/>
      <c r="L178" s="7"/>
      <c r="N178" s="7"/>
      <c r="O178" s="7"/>
      <c r="U178" s="26"/>
      <c r="V178" s="26"/>
      <c r="W178" s="26"/>
      <c r="X178" s="26"/>
      <c r="Y178" s="26"/>
      <c r="Z178" s="26"/>
      <c r="AA178" s="26"/>
      <c r="AB178" s="26"/>
      <c r="AC178" s="26"/>
      <c r="AD178" s="74"/>
      <c r="AE178" s="74"/>
      <c r="AF178" s="74"/>
      <c r="AG178" s="74"/>
      <c r="AH178" s="74"/>
      <c r="AI178" s="74"/>
      <c r="AJ178" s="74"/>
      <c r="AK178" s="74"/>
      <c r="AL178" s="74"/>
      <c r="AM178" s="74"/>
      <c r="AN178" s="74"/>
      <c r="AO178" s="74"/>
      <c r="AP178" s="74"/>
      <c r="AQ178" s="74"/>
      <c r="AR178" s="74"/>
      <c r="AS178" s="74"/>
      <c r="AT178" s="26"/>
      <c r="AU178" s="26"/>
      <c r="AV178" s="26"/>
      <c r="AW178" s="26"/>
      <c r="AX178" s="26"/>
      <c r="AY178" s="26"/>
      <c r="AZ178" s="26"/>
      <c r="BA178" s="26"/>
      <c r="BB178" s="26"/>
      <c r="BC178" s="26"/>
      <c r="BD178" s="26"/>
      <c r="BE178" s="26"/>
      <c r="BF178" s="26"/>
      <c r="BG178" s="26"/>
      <c r="BH178" s="26"/>
      <c r="BI178" s="26"/>
      <c r="BJ178" s="26"/>
    </row>
    <row r="179" spans="7:62" s="1" customFormat="1" ht="12.75" customHeight="1" x14ac:dyDescent="0.15">
      <c r="G179" s="7"/>
      <c r="H179" s="7"/>
      <c r="J179" s="7"/>
      <c r="K179" s="7"/>
      <c r="L179" s="7"/>
      <c r="N179" s="7"/>
      <c r="O179" s="7"/>
      <c r="U179" s="26"/>
      <c r="V179" s="26"/>
      <c r="W179" s="26"/>
      <c r="X179" s="26"/>
      <c r="Y179" s="26"/>
      <c r="Z179" s="26"/>
      <c r="AA179" s="26"/>
      <c r="AB179" s="26"/>
      <c r="AC179" s="26"/>
      <c r="AD179" s="74"/>
      <c r="AE179" s="74"/>
      <c r="AF179" s="74"/>
      <c r="AG179" s="74"/>
      <c r="AH179" s="74"/>
      <c r="AI179" s="74"/>
      <c r="AJ179" s="74"/>
      <c r="AK179" s="74"/>
      <c r="AL179" s="74"/>
      <c r="AM179" s="74"/>
      <c r="AN179" s="74"/>
      <c r="AO179" s="74"/>
      <c r="AP179" s="74"/>
      <c r="AQ179" s="74"/>
      <c r="AR179" s="74"/>
      <c r="AS179" s="74"/>
      <c r="AT179" s="26"/>
      <c r="AU179" s="26"/>
      <c r="AV179" s="26"/>
      <c r="AW179" s="26"/>
      <c r="AX179" s="26"/>
      <c r="AY179" s="26"/>
      <c r="AZ179" s="26"/>
      <c r="BA179" s="26"/>
      <c r="BB179" s="26"/>
      <c r="BC179" s="26"/>
      <c r="BD179" s="26"/>
      <c r="BE179" s="26"/>
      <c r="BF179" s="26"/>
      <c r="BG179" s="26"/>
      <c r="BH179" s="26"/>
      <c r="BI179" s="26"/>
      <c r="BJ179" s="26"/>
    </row>
    <row r="180" spans="7:62" s="1" customFormat="1" ht="12.75" customHeight="1" x14ac:dyDescent="0.15">
      <c r="G180" s="7"/>
      <c r="H180" s="7"/>
      <c r="J180" s="7"/>
      <c r="K180" s="7"/>
      <c r="L180" s="7"/>
      <c r="N180" s="7"/>
      <c r="O180" s="7"/>
      <c r="U180" s="26"/>
      <c r="V180" s="26"/>
      <c r="W180" s="26"/>
      <c r="X180" s="26"/>
      <c r="Y180" s="26"/>
      <c r="Z180" s="26"/>
      <c r="AA180" s="26"/>
      <c r="AB180" s="26"/>
      <c r="AC180" s="26"/>
      <c r="AD180" s="74"/>
      <c r="AE180" s="74"/>
      <c r="AF180" s="74"/>
      <c r="AG180" s="74"/>
      <c r="AH180" s="74"/>
      <c r="AI180" s="74"/>
      <c r="AJ180" s="74"/>
      <c r="AK180" s="74"/>
      <c r="AL180" s="74"/>
      <c r="AM180" s="74"/>
      <c r="AN180" s="74"/>
      <c r="AO180" s="74"/>
      <c r="AP180" s="74"/>
      <c r="AQ180" s="74"/>
      <c r="AR180" s="74"/>
      <c r="AS180" s="74"/>
      <c r="AT180" s="26"/>
      <c r="AU180" s="26"/>
      <c r="AV180" s="26"/>
      <c r="AW180" s="26"/>
      <c r="AX180" s="26"/>
      <c r="AY180" s="26"/>
      <c r="AZ180" s="26"/>
      <c r="BA180" s="26"/>
      <c r="BB180" s="26"/>
      <c r="BC180" s="26"/>
      <c r="BD180" s="26"/>
      <c r="BE180" s="26"/>
      <c r="BF180" s="26"/>
      <c r="BG180" s="26"/>
      <c r="BH180" s="26"/>
      <c r="BI180" s="26"/>
      <c r="BJ180" s="26"/>
    </row>
    <row r="181" spans="7:62" s="1" customFormat="1" ht="12.75" customHeight="1" x14ac:dyDescent="0.15">
      <c r="G181" s="7"/>
      <c r="H181" s="7"/>
      <c r="J181" s="7"/>
      <c r="K181" s="7"/>
      <c r="L181" s="7"/>
      <c r="N181" s="7"/>
      <c r="O181" s="7"/>
      <c r="U181" s="26"/>
      <c r="V181" s="26"/>
      <c r="W181" s="26"/>
      <c r="X181" s="26"/>
      <c r="Y181" s="26"/>
      <c r="Z181" s="26"/>
      <c r="AA181" s="26"/>
      <c r="AB181" s="26"/>
      <c r="AC181" s="26"/>
      <c r="AD181" s="74"/>
      <c r="AE181" s="74"/>
      <c r="AF181" s="74"/>
      <c r="AG181" s="74"/>
      <c r="AH181" s="74"/>
      <c r="AI181" s="74"/>
      <c r="AJ181" s="74"/>
      <c r="AK181" s="74"/>
      <c r="AL181" s="74"/>
      <c r="AM181" s="74"/>
      <c r="AN181" s="74"/>
      <c r="AO181" s="74"/>
      <c r="AP181" s="74"/>
      <c r="AQ181" s="74"/>
      <c r="AR181" s="74"/>
      <c r="AS181" s="74"/>
      <c r="AT181" s="26"/>
      <c r="AU181" s="26"/>
      <c r="AV181" s="26"/>
      <c r="AW181" s="26"/>
      <c r="AX181" s="26"/>
      <c r="AY181" s="26"/>
      <c r="AZ181" s="26"/>
      <c r="BA181" s="26"/>
      <c r="BB181" s="26"/>
      <c r="BC181" s="26"/>
      <c r="BD181" s="26"/>
      <c r="BE181" s="26"/>
      <c r="BF181" s="26"/>
      <c r="BG181" s="26"/>
      <c r="BH181" s="26"/>
      <c r="BI181" s="26"/>
      <c r="BJ181" s="26"/>
    </row>
    <row r="182" spans="7:62" s="1" customFormat="1" ht="12.75" customHeight="1" x14ac:dyDescent="0.15">
      <c r="G182" s="7"/>
      <c r="H182" s="7"/>
      <c r="J182" s="7"/>
      <c r="K182" s="7"/>
      <c r="L182" s="7"/>
      <c r="N182" s="7"/>
      <c r="O182" s="7"/>
      <c r="U182" s="26"/>
      <c r="V182" s="26"/>
      <c r="W182" s="26"/>
      <c r="X182" s="26"/>
      <c r="Y182" s="26"/>
      <c r="Z182" s="26"/>
      <c r="AA182" s="26"/>
      <c r="AB182" s="26"/>
      <c r="AC182" s="26"/>
      <c r="AD182" s="74"/>
      <c r="AE182" s="74"/>
      <c r="AF182" s="74"/>
      <c r="AG182" s="74"/>
      <c r="AH182" s="74"/>
      <c r="AI182" s="74"/>
      <c r="AJ182" s="74"/>
      <c r="AK182" s="74"/>
      <c r="AL182" s="74"/>
      <c r="AM182" s="74"/>
      <c r="AN182" s="74"/>
      <c r="AO182" s="74"/>
      <c r="AP182" s="74"/>
      <c r="AQ182" s="74"/>
      <c r="AR182" s="74"/>
      <c r="AS182" s="74"/>
      <c r="AT182" s="26"/>
      <c r="AU182" s="26"/>
      <c r="AV182" s="26"/>
      <c r="AW182" s="26"/>
      <c r="AX182" s="26"/>
      <c r="AY182" s="26"/>
      <c r="AZ182" s="26"/>
      <c r="BA182" s="26"/>
      <c r="BB182" s="26"/>
      <c r="BC182" s="26"/>
      <c r="BD182" s="26"/>
      <c r="BE182" s="26"/>
      <c r="BF182" s="26"/>
      <c r="BG182" s="26"/>
      <c r="BH182" s="26"/>
      <c r="BI182" s="26"/>
      <c r="BJ182" s="26"/>
    </row>
    <row r="183" spans="7:62" s="1" customFormat="1" ht="12.75" customHeight="1" x14ac:dyDescent="0.15">
      <c r="G183" s="7"/>
      <c r="H183" s="7"/>
      <c r="J183" s="7"/>
      <c r="K183" s="7"/>
      <c r="L183" s="7"/>
      <c r="N183" s="7"/>
      <c r="O183" s="7"/>
      <c r="U183" s="26"/>
      <c r="V183" s="26"/>
      <c r="W183" s="26"/>
      <c r="X183" s="26"/>
      <c r="Y183" s="26"/>
      <c r="Z183" s="26"/>
      <c r="AA183" s="26"/>
      <c r="AB183" s="26"/>
      <c r="AC183" s="26"/>
      <c r="AD183" s="74"/>
      <c r="AE183" s="74"/>
      <c r="AF183" s="74"/>
      <c r="AG183" s="74"/>
      <c r="AH183" s="74"/>
      <c r="AI183" s="74"/>
      <c r="AJ183" s="74"/>
      <c r="AK183" s="74"/>
      <c r="AL183" s="74"/>
      <c r="AM183" s="74"/>
      <c r="AN183" s="74"/>
      <c r="AO183" s="74"/>
      <c r="AP183" s="74"/>
      <c r="AQ183" s="74"/>
      <c r="AR183" s="74"/>
      <c r="AS183" s="74"/>
      <c r="AT183" s="26"/>
      <c r="AU183" s="26"/>
      <c r="AV183" s="26"/>
      <c r="AW183" s="26"/>
      <c r="AX183" s="26"/>
      <c r="AY183" s="26"/>
      <c r="AZ183" s="26"/>
      <c r="BA183" s="26"/>
      <c r="BB183" s="26"/>
      <c r="BC183" s="26"/>
      <c r="BD183" s="26"/>
      <c r="BE183" s="26"/>
      <c r="BF183" s="26"/>
      <c r="BG183" s="26"/>
      <c r="BH183" s="26"/>
      <c r="BI183" s="26"/>
      <c r="BJ183" s="26"/>
    </row>
    <row r="184" spans="7:62" s="1" customFormat="1" ht="12.75" customHeight="1" x14ac:dyDescent="0.15">
      <c r="G184" s="7"/>
      <c r="H184" s="7"/>
      <c r="J184" s="7"/>
      <c r="K184" s="7"/>
      <c r="L184" s="7"/>
      <c r="N184" s="7"/>
      <c r="O184" s="7"/>
      <c r="U184" s="26"/>
      <c r="V184" s="26"/>
      <c r="W184" s="26"/>
      <c r="X184" s="26"/>
      <c r="Y184" s="26"/>
      <c r="Z184" s="26"/>
      <c r="AA184" s="26"/>
      <c r="AB184" s="26"/>
      <c r="AC184" s="26"/>
      <c r="AD184" s="74"/>
      <c r="AE184" s="74"/>
      <c r="AF184" s="74"/>
      <c r="AG184" s="74"/>
      <c r="AH184" s="74"/>
      <c r="AI184" s="74"/>
      <c r="AJ184" s="74"/>
      <c r="AK184" s="74"/>
      <c r="AL184" s="74"/>
      <c r="AM184" s="74"/>
      <c r="AN184" s="74"/>
      <c r="AO184" s="74"/>
      <c r="AP184" s="74"/>
      <c r="AQ184" s="74"/>
      <c r="AR184" s="74"/>
      <c r="AS184" s="74"/>
      <c r="AT184" s="26"/>
      <c r="AU184" s="26"/>
      <c r="AV184" s="26"/>
      <c r="AW184" s="26"/>
      <c r="AX184" s="26"/>
      <c r="AY184" s="26"/>
      <c r="AZ184" s="26"/>
      <c r="BA184" s="26"/>
      <c r="BB184" s="26"/>
      <c r="BC184" s="26"/>
      <c r="BD184" s="26"/>
      <c r="BE184" s="26"/>
      <c r="BF184" s="26"/>
      <c r="BG184" s="26"/>
      <c r="BH184" s="26"/>
      <c r="BI184" s="26"/>
      <c r="BJ184" s="26"/>
    </row>
    <row r="185" spans="7:62" s="1" customFormat="1" ht="12.75" customHeight="1" x14ac:dyDescent="0.15">
      <c r="G185" s="7"/>
      <c r="H185" s="7"/>
      <c r="J185" s="7"/>
      <c r="K185" s="7"/>
      <c r="L185" s="7"/>
      <c r="N185" s="7"/>
      <c r="O185" s="7"/>
      <c r="U185" s="26"/>
      <c r="V185" s="26"/>
      <c r="W185" s="26"/>
      <c r="X185" s="26"/>
      <c r="Y185" s="26"/>
      <c r="Z185" s="26"/>
      <c r="AA185" s="26"/>
      <c r="AB185" s="26"/>
      <c r="AC185" s="26"/>
      <c r="AD185" s="74"/>
      <c r="AE185" s="74"/>
      <c r="AF185" s="74"/>
      <c r="AG185" s="74"/>
      <c r="AH185" s="74"/>
      <c r="AI185" s="74"/>
      <c r="AJ185" s="74"/>
      <c r="AK185" s="74"/>
      <c r="AL185" s="74"/>
      <c r="AM185" s="74"/>
      <c r="AN185" s="74"/>
      <c r="AO185" s="74"/>
      <c r="AP185" s="74"/>
      <c r="AQ185" s="74"/>
      <c r="AR185" s="74"/>
      <c r="AS185" s="74"/>
      <c r="AT185" s="26"/>
      <c r="AU185" s="26"/>
      <c r="AV185" s="26"/>
      <c r="AW185" s="26"/>
      <c r="AX185" s="26"/>
      <c r="AY185" s="26"/>
      <c r="AZ185" s="26"/>
      <c r="BA185" s="26"/>
      <c r="BB185" s="26"/>
      <c r="BC185" s="26"/>
      <c r="BD185" s="26"/>
      <c r="BE185" s="26"/>
      <c r="BF185" s="26"/>
      <c r="BG185" s="26"/>
      <c r="BH185" s="26"/>
      <c r="BI185" s="26"/>
      <c r="BJ185" s="26"/>
    </row>
    <row r="186" spans="7:62" s="1" customFormat="1" ht="12.75" customHeight="1" x14ac:dyDescent="0.15">
      <c r="G186" s="7"/>
      <c r="H186" s="7"/>
      <c r="J186" s="7"/>
      <c r="K186" s="7"/>
      <c r="L186" s="7"/>
      <c r="N186" s="7"/>
      <c r="O186" s="7"/>
      <c r="U186" s="26"/>
      <c r="V186" s="26"/>
      <c r="W186" s="26"/>
      <c r="X186" s="26"/>
      <c r="Y186" s="26"/>
      <c r="Z186" s="26"/>
      <c r="AA186" s="26"/>
      <c r="AB186" s="26"/>
      <c r="AC186" s="26"/>
      <c r="AD186" s="74"/>
      <c r="AE186" s="74"/>
      <c r="AF186" s="74"/>
      <c r="AG186" s="74"/>
      <c r="AH186" s="74"/>
      <c r="AI186" s="74"/>
      <c r="AJ186" s="74"/>
      <c r="AK186" s="74"/>
      <c r="AL186" s="74"/>
      <c r="AM186" s="74"/>
      <c r="AN186" s="74"/>
      <c r="AO186" s="74"/>
      <c r="AP186" s="74"/>
      <c r="AQ186" s="74"/>
      <c r="AR186" s="74"/>
      <c r="AS186" s="74"/>
      <c r="AT186" s="26"/>
      <c r="AU186" s="26"/>
      <c r="AV186" s="26"/>
      <c r="AW186" s="26"/>
      <c r="AX186" s="26"/>
      <c r="AY186" s="26"/>
      <c r="AZ186" s="26"/>
      <c r="BA186" s="26"/>
      <c r="BB186" s="26"/>
      <c r="BC186" s="26"/>
      <c r="BD186" s="26"/>
      <c r="BE186" s="26"/>
      <c r="BF186" s="26"/>
      <c r="BG186" s="26"/>
      <c r="BH186" s="26"/>
      <c r="BI186" s="26"/>
      <c r="BJ186" s="26"/>
    </row>
    <row r="187" spans="7:62" s="1" customFormat="1" ht="12.75" customHeight="1" x14ac:dyDescent="0.15">
      <c r="G187" s="7"/>
      <c r="H187" s="7"/>
      <c r="J187" s="7"/>
      <c r="K187" s="7"/>
      <c r="L187" s="7"/>
      <c r="N187" s="7"/>
      <c r="O187" s="7"/>
      <c r="U187" s="26"/>
      <c r="V187" s="26"/>
      <c r="W187" s="26"/>
      <c r="X187" s="26"/>
      <c r="Y187" s="26"/>
      <c r="Z187" s="26"/>
      <c r="AA187" s="26"/>
      <c r="AB187" s="26"/>
      <c r="AC187" s="26"/>
      <c r="AD187" s="74"/>
      <c r="AE187" s="74"/>
      <c r="AF187" s="74"/>
      <c r="AG187" s="74"/>
      <c r="AH187" s="74"/>
      <c r="AI187" s="74"/>
      <c r="AJ187" s="74"/>
      <c r="AK187" s="74"/>
      <c r="AL187" s="74"/>
      <c r="AM187" s="74"/>
      <c r="AN187" s="74"/>
      <c r="AO187" s="74"/>
      <c r="AP187" s="74"/>
      <c r="AQ187" s="74"/>
      <c r="AR187" s="74"/>
      <c r="AS187" s="74"/>
      <c r="AT187" s="26"/>
      <c r="AU187" s="26"/>
      <c r="AV187" s="26"/>
      <c r="AW187" s="26"/>
      <c r="AX187" s="26"/>
      <c r="AY187" s="26"/>
      <c r="AZ187" s="26"/>
      <c r="BA187" s="26"/>
      <c r="BB187" s="26"/>
      <c r="BC187" s="26"/>
      <c r="BD187" s="26"/>
      <c r="BE187" s="26"/>
      <c r="BF187" s="26"/>
      <c r="BG187" s="26"/>
      <c r="BH187" s="26"/>
      <c r="BI187" s="26"/>
      <c r="BJ187" s="26"/>
    </row>
    <row r="188" spans="7:62" s="1" customFormat="1" ht="12.75" customHeight="1" x14ac:dyDescent="0.15">
      <c r="G188" s="7"/>
      <c r="H188" s="7"/>
      <c r="J188" s="7"/>
      <c r="K188" s="7"/>
      <c r="L188" s="7"/>
      <c r="N188" s="7"/>
      <c r="O188" s="7"/>
      <c r="U188" s="26"/>
      <c r="V188" s="26"/>
      <c r="W188" s="26"/>
      <c r="X188" s="26"/>
      <c r="Y188" s="26"/>
      <c r="Z188" s="26"/>
      <c r="AA188" s="26"/>
      <c r="AB188" s="26"/>
      <c r="AC188" s="26"/>
      <c r="AD188" s="74"/>
      <c r="AE188" s="74"/>
      <c r="AF188" s="74"/>
      <c r="AG188" s="74"/>
      <c r="AH188" s="74"/>
      <c r="AI188" s="74"/>
      <c r="AJ188" s="74"/>
      <c r="AK188" s="74"/>
      <c r="AL188" s="74"/>
      <c r="AM188" s="74"/>
      <c r="AN188" s="74"/>
      <c r="AO188" s="74"/>
      <c r="AP188" s="74"/>
      <c r="AQ188" s="74"/>
      <c r="AR188" s="74"/>
      <c r="AS188" s="74"/>
      <c r="AT188" s="26"/>
      <c r="AU188" s="26"/>
      <c r="AV188" s="26"/>
      <c r="AW188" s="26"/>
      <c r="AX188" s="26"/>
      <c r="AY188" s="26"/>
      <c r="AZ188" s="26"/>
      <c r="BA188" s="26"/>
      <c r="BB188" s="26"/>
      <c r="BC188" s="26"/>
      <c r="BD188" s="26"/>
      <c r="BE188" s="26"/>
      <c r="BF188" s="26"/>
      <c r="BG188" s="26"/>
      <c r="BH188" s="26"/>
      <c r="BI188" s="26"/>
      <c r="BJ188" s="26"/>
    </row>
    <row r="189" spans="7:62" s="1" customFormat="1" ht="12.75" customHeight="1" x14ac:dyDescent="0.15">
      <c r="G189" s="7"/>
      <c r="H189" s="7"/>
      <c r="J189" s="7"/>
      <c r="K189" s="7"/>
      <c r="L189" s="7"/>
      <c r="N189" s="7"/>
      <c r="O189" s="7"/>
      <c r="U189" s="26"/>
      <c r="V189" s="26"/>
      <c r="W189" s="26"/>
      <c r="X189" s="26"/>
      <c r="Y189" s="26"/>
      <c r="Z189" s="26"/>
      <c r="AA189" s="26"/>
      <c r="AB189" s="26"/>
      <c r="AC189" s="26"/>
      <c r="AD189" s="74"/>
      <c r="AE189" s="74"/>
      <c r="AF189" s="74"/>
      <c r="AG189" s="74"/>
      <c r="AH189" s="74"/>
      <c r="AI189" s="74"/>
      <c r="AJ189" s="74"/>
      <c r="AK189" s="74"/>
      <c r="AL189" s="74"/>
      <c r="AM189" s="74"/>
      <c r="AN189" s="74"/>
      <c r="AO189" s="74"/>
      <c r="AP189" s="74"/>
      <c r="AQ189" s="74"/>
      <c r="AR189" s="74"/>
      <c r="AS189" s="74"/>
      <c r="AT189" s="26"/>
      <c r="AU189" s="26"/>
      <c r="AV189" s="26"/>
      <c r="AW189" s="26"/>
      <c r="AX189" s="26"/>
      <c r="AY189" s="26"/>
      <c r="AZ189" s="26"/>
      <c r="BA189" s="26"/>
      <c r="BB189" s="26"/>
      <c r="BC189" s="26"/>
      <c r="BD189" s="26"/>
      <c r="BE189" s="26"/>
      <c r="BF189" s="26"/>
      <c r="BG189" s="26"/>
      <c r="BH189" s="26"/>
      <c r="BI189" s="26"/>
      <c r="BJ189" s="26"/>
    </row>
    <row r="190" spans="7:62" s="1" customFormat="1" ht="12.75" customHeight="1" x14ac:dyDescent="0.15">
      <c r="G190" s="7"/>
      <c r="H190" s="7"/>
      <c r="J190" s="7"/>
      <c r="K190" s="7"/>
      <c r="L190" s="7"/>
      <c r="N190" s="7"/>
      <c r="O190" s="7"/>
      <c r="U190" s="26"/>
      <c r="V190" s="26"/>
      <c r="W190" s="26"/>
      <c r="X190" s="26"/>
      <c r="Y190" s="26"/>
      <c r="Z190" s="26"/>
      <c r="AA190" s="26"/>
      <c r="AB190" s="26"/>
      <c r="AC190" s="26"/>
      <c r="AD190" s="74"/>
      <c r="AE190" s="74"/>
      <c r="AF190" s="74"/>
      <c r="AG190" s="74"/>
      <c r="AH190" s="74"/>
      <c r="AI190" s="74"/>
      <c r="AJ190" s="74"/>
      <c r="AK190" s="74"/>
      <c r="AL190" s="74"/>
      <c r="AM190" s="74"/>
      <c r="AN190" s="74"/>
      <c r="AO190" s="74"/>
      <c r="AP190" s="74"/>
      <c r="AQ190" s="74"/>
      <c r="AR190" s="74"/>
      <c r="AS190" s="74"/>
      <c r="AT190" s="26"/>
      <c r="AU190" s="26"/>
      <c r="AV190" s="26"/>
      <c r="AW190" s="26"/>
      <c r="AX190" s="26"/>
      <c r="AY190" s="26"/>
      <c r="AZ190" s="26"/>
      <c r="BA190" s="26"/>
      <c r="BB190" s="26"/>
      <c r="BC190" s="26"/>
      <c r="BD190" s="26"/>
      <c r="BE190" s="26"/>
      <c r="BF190" s="26"/>
      <c r="BG190" s="26"/>
      <c r="BH190" s="26"/>
      <c r="BI190" s="26"/>
      <c r="BJ190" s="26"/>
    </row>
    <row r="191" spans="7:62" s="1" customFormat="1" ht="12.75" customHeight="1" x14ac:dyDescent="0.15">
      <c r="G191" s="7"/>
      <c r="H191" s="7"/>
      <c r="J191" s="7"/>
      <c r="K191" s="7"/>
      <c r="L191" s="7"/>
      <c r="N191" s="7"/>
      <c r="O191" s="7"/>
      <c r="U191" s="26"/>
      <c r="V191" s="26"/>
      <c r="W191" s="26"/>
      <c r="X191" s="26"/>
      <c r="Y191" s="26"/>
      <c r="Z191" s="26"/>
      <c r="AA191" s="26"/>
      <c r="AB191" s="26"/>
      <c r="AC191" s="26"/>
      <c r="AD191" s="74"/>
      <c r="AE191" s="74"/>
      <c r="AF191" s="74"/>
      <c r="AG191" s="74"/>
      <c r="AH191" s="74"/>
      <c r="AI191" s="74"/>
      <c r="AJ191" s="74"/>
      <c r="AK191" s="74"/>
      <c r="AL191" s="74"/>
      <c r="AM191" s="74"/>
      <c r="AN191" s="74"/>
      <c r="AO191" s="74"/>
      <c r="AP191" s="74"/>
      <c r="AQ191" s="74"/>
      <c r="AR191" s="74"/>
      <c r="AS191" s="74"/>
      <c r="AT191" s="26"/>
      <c r="AU191" s="26"/>
      <c r="AV191" s="26"/>
      <c r="AW191" s="26"/>
      <c r="AX191" s="26"/>
      <c r="AY191" s="26"/>
      <c r="AZ191" s="26"/>
      <c r="BA191" s="26"/>
      <c r="BB191" s="26"/>
      <c r="BC191" s="26"/>
      <c r="BD191" s="26"/>
      <c r="BE191" s="26"/>
      <c r="BF191" s="26"/>
      <c r="BG191" s="26"/>
      <c r="BH191" s="26"/>
      <c r="BI191" s="26"/>
      <c r="BJ191" s="26"/>
    </row>
    <row r="192" spans="7:62" s="1" customFormat="1" ht="12.75" customHeight="1" x14ac:dyDescent="0.15">
      <c r="G192" s="7"/>
      <c r="H192" s="7"/>
      <c r="J192" s="7"/>
      <c r="K192" s="7"/>
      <c r="L192" s="7"/>
      <c r="N192" s="7"/>
      <c r="O192" s="7"/>
      <c r="U192" s="26"/>
      <c r="V192" s="26"/>
      <c r="W192" s="26"/>
      <c r="X192" s="26"/>
      <c r="Y192" s="26"/>
      <c r="Z192" s="26"/>
      <c r="AA192" s="26"/>
      <c r="AB192" s="26"/>
      <c r="AC192" s="26"/>
      <c r="AD192" s="74"/>
      <c r="AE192" s="74"/>
      <c r="AF192" s="74"/>
      <c r="AG192" s="74"/>
      <c r="AH192" s="74"/>
      <c r="AI192" s="74"/>
      <c r="AJ192" s="74"/>
      <c r="AK192" s="74"/>
      <c r="AL192" s="74"/>
      <c r="AM192" s="74"/>
      <c r="AN192" s="74"/>
      <c r="AO192" s="74"/>
      <c r="AP192" s="74"/>
      <c r="AQ192" s="74"/>
      <c r="AR192" s="74"/>
      <c r="AS192" s="74"/>
      <c r="AT192" s="26"/>
      <c r="AU192" s="26"/>
      <c r="AV192" s="26"/>
      <c r="AW192" s="26"/>
      <c r="AX192" s="26"/>
      <c r="AY192" s="26"/>
      <c r="AZ192" s="26"/>
      <c r="BA192" s="26"/>
      <c r="BB192" s="26"/>
      <c r="BC192" s="26"/>
      <c r="BD192" s="26"/>
      <c r="BE192" s="26"/>
      <c r="BF192" s="26"/>
      <c r="BG192" s="26"/>
      <c r="BH192" s="26"/>
      <c r="BI192" s="26"/>
      <c r="BJ192" s="26"/>
    </row>
    <row r="193" spans="7:62" s="1" customFormat="1" ht="12.75" customHeight="1" x14ac:dyDescent="0.15">
      <c r="G193" s="7"/>
      <c r="H193" s="7"/>
      <c r="J193" s="7"/>
      <c r="K193" s="7"/>
      <c r="L193" s="7"/>
      <c r="N193" s="7"/>
      <c r="O193" s="7"/>
      <c r="U193" s="26"/>
      <c r="V193" s="26"/>
      <c r="W193" s="26"/>
      <c r="X193" s="26"/>
      <c r="Y193" s="26"/>
      <c r="Z193" s="26"/>
      <c r="AA193" s="26"/>
      <c r="AB193" s="26"/>
      <c r="AC193" s="26"/>
      <c r="AD193" s="74"/>
      <c r="AE193" s="74"/>
      <c r="AF193" s="74"/>
      <c r="AG193" s="74"/>
      <c r="AH193" s="74"/>
      <c r="AI193" s="74"/>
      <c r="AJ193" s="74"/>
      <c r="AK193" s="74"/>
      <c r="AL193" s="74"/>
      <c r="AM193" s="74"/>
      <c r="AN193" s="74"/>
      <c r="AO193" s="74"/>
      <c r="AP193" s="74"/>
      <c r="AQ193" s="74"/>
      <c r="AR193" s="74"/>
      <c r="AS193" s="74"/>
      <c r="AT193" s="26"/>
      <c r="AU193" s="26"/>
      <c r="AV193" s="26"/>
      <c r="AW193" s="26"/>
      <c r="AX193" s="26"/>
      <c r="AY193" s="26"/>
      <c r="AZ193" s="26"/>
      <c r="BA193" s="26"/>
      <c r="BB193" s="26"/>
      <c r="BC193" s="26"/>
      <c r="BD193" s="26"/>
      <c r="BE193" s="26"/>
      <c r="BF193" s="26"/>
      <c r="BG193" s="26"/>
      <c r="BH193" s="26"/>
      <c r="BI193" s="26"/>
      <c r="BJ193" s="26"/>
    </row>
    <row r="194" spans="7:62" s="1" customFormat="1" ht="12.75" customHeight="1" x14ac:dyDescent="0.15">
      <c r="G194" s="7"/>
      <c r="H194" s="7"/>
      <c r="J194" s="7"/>
      <c r="K194" s="7"/>
      <c r="L194" s="7"/>
      <c r="N194" s="7"/>
      <c r="O194" s="7"/>
      <c r="U194" s="26"/>
      <c r="V194" s="26"/>
      <c r="W194" s="26"/>
      <c r="X194" s="26"/>
      <c r="Y194" s="26"/>
      <c r="Z194" s="26"/>
      <c r="AA194" s="26"/>
      <c r="AB194" s="26"/>
      <c r="AC194" s="26"/>
      <c r="AD194" s="74"/>
      <c r="AE194" s="74"/>
      <c r="AF194" s="74"/>
      <c r="AG194" s="74"/>
      <c r="AH194" s="74"/>
      <c r="AI194" s="74"/>
      <c r="AJ194" s="74"/>
      <c r="AK194" s="74"/>
      <c r="AL194" s="74"/>
      <c r="AM194" s="74"/>
      <c r="AN194" s="74"/>
      <c r="AO194" s="74"/>
      <c r="AP194" s="74"/>
      <c r="AQ194" s="74"/>
      <c r="AR194" s="74"/>
      <c r="AS194" s="74"/>
      <c r="AT194" s="26"/>
      <c r="AU194" s="26"/>
      <c r="AV194" s="26"/>
      <c r="AW194" s="26"/>
      <c r="AX194" s="26"/>
      <c r="AY194" s="26"/>
      <c r="AZ194" s="26"/>
      <c r="BA194" s="26"/>
      <c r="BB194" s="26"/>
      <c r="BC194" s="26"/>
      <c r="BD194" s="26"/>
      <c r="BE194" s="26"/>
      <c r="BF194" s="26"/>
      <c r="BG194" s="26"/>
      <c r="BH194" s="26"/>
      <c r="BI194" s="26"/>
      <c r="BJ194" s="26"/>
    </row>
    <row r="195" spans="7:62" s="1" customFormat="1" ht="12.75" customHeight="1" x14ac:dyDescent="0.15">
      <c r="G195" s="7"/>
      <c r="H195" s="7"/>
      <c r="J195" s="7"/>
      <c r="K195" s="7"/>
      <c r="L195" s="7"/>
      <c r="N195" s="7"/>
      <c r="O195" s="7"/>
      <c r="U195" s="26"/>
      <c r="V195" s="26"/>
      <c r="W195" s="26"/>
      <c r="X195" s="26"/>
      <c r="Y195" s="26"/>
      <c r="Z195" s="26"/>
      <c r="AA195" s="26"/>
      <c r="AB195" s="26"/>
      <c r="AC195" s="26"/>
      <c r="AD195" s="74"/>
      <c r="AE195" s="74"/>
      <c r="AF195" s="74"/>
      <c r="AG195" s="74"/>
      <c r="AH195" s="74"/>
      <c r="AI195" s="74"/>
      <c r="AJ195" s="74"/>
      <c r="AK195" s="74"/>
      <c r="AL195" s="74"/>
      <c r="AM195" s="74"/>
      <c r="AN195" s="74"/>
      <c r="AO195" s="74"/>
      <c r="AP195" s="74"/>
      <c r="AQ195" s="74"/>
      <c r="AR195" s="74"/>
      <c r="AS195" s="74"/>
      <c r="AT195" s="26"/>
      <c r="AU195" s="26"/>
      <c r="AV195" s="26"/>
      <c r="AW195" s="26"/>
      <c r="AX195" s="26"/>
      <c r="AY195" s="26"/>
      <c r="AZ195" s="26"/>
      <c r="BA195" s="26"/>
      <c r="BB195" s="26"/>
      <c r="BC195" s="26"/>
      <c r="BD195" s="26"/>
      <c r="BE195" s="26"/>
      <c r="BF195" s="26"/>
      <c r="BG195" s="26"/>
      <c r="BH195" s="26"/>
      <c r="BI195" s="26"/>
      <c r="BJ195" s="26"/>
    </row>
    <row r="196" spans="7:62" s="1" customFormat="1" ht="12.75" customHeight="1" x14ac:dyDescent="0.15">
      <c r="G196" s="7"/>
      <c r="H196" s="7"/>
      <c r="J196" s="7"/>
      <c r="K196" s="7"/>
      <c r="L196" s="7"/>
      <c r="N196" s="7"/>
      <c r="O196" s="7"/>
      <c r="U196" s="26"/>
      <c r="V196" s="26"/>
      <c r="W196" s="26"/>
      <c r="X196" s="26"/>
      <c r="Y196" s="26"/>
      <c r="Z196" s="26"/>
      <c r="AA196" s="26"/>
      <c r="AB196" s="26"/>
      <c r="AC196" s="26"/>
      <c r="AD196" s="74"/>
      <c r="AE196" s="74"/>
      <c r="AF196" s="74"/>
      <c r="AG196" s="74"/>
      <c r="AH196" s="74"/>
      <c r="AI196" s="74"/>
      <c r="AJ196" s="74"/>
      <c r="AK196" s="74"/>
      <c r="AL196" s="74"/>
      <c r="AM196" s="74"/>
      <c r="AN196" s="74"/>
      <c r="AO196" s="74"/>
      <c r="AP196" s="74"/>
      <c r="AQ196" s="74"/>
      <c r="AR196" s="74"/>
      <c r="AS196" s="74"/>
      <c r="AT196" s="26"/>
      <c r="AU196" s="26"/>
      <c r="AV196" s="26"/>
      <c r="AW196" s="26"/>
      <c r="AX196" s="26"/>
      <c r="AY196" s="26"/>
      <c r="AZ196" s="26"/>
      <c r="BA196" s="26"/>
      <c r="BB196" s="26"/>
      <c r="BC196" s="26"/>
      <c r="BD196" s="26"/>
      <c r="BE196" s="26"/>
      <c r="BF196" s="26"/>
      <c r="BG196" s="26"/>
      <c r="BH196" s="26"/>
      <c r="BI196" s="26"/>
      <c r="BJ196" s="26"/>
    </row>
    <row r="197" spans="7:62" s="1" customFormat="1" ht="12.75" customHeight="1" x14ac:dyDescent="0.15">
      <c r="G197" s="7"/>
      <c r="H197" s="7"/>
      <c r="J197" s="7"/>
      <c r="K197" s="7"/>
      <c r="L197" s="7"/>
      <c r="N197" s="7"/>
      <c r="O197" s="7"/>
      <c r="U197" s="26"/>
      <c r="V197" s="26"/>
      <c r="W197" s="26"/>
      <c r="X197" s="26"/>
      <c r="Y197" s="26"/>
      <c r="Z197" s="26"/>
      <c r="AA197" s="26"/>
      <c r="AB197" s="26"/>
      <c r="AC197" s="26"/>
      <c r="AD197" s="74"/>
      <c r="AE197" s="74"/>
      <c r="AF197" s="74"/>
      <c r="AG197" s="74"/>
      <c r="AH197" s="74"/>
      <c r="AI197" s="74"/>
      <c r="AJ197" s="74"/>
      <c r="AK197" s="74"/>
      <c r="AL197" s="74"/>
      <c r="AM197" s="74"/>
      <c r="AN197" s="74"/>
      <c r="AO197" s="74"/>
      <c r="AP197" s="74"/>
      <c r="AQ197" s="74"/>
      <c r="AR197" s="74"/>
      <c r="AS197" s="74"/>
      <c r="AT197" s="26"/>
      <c r="AU197" s="26"/>
      <c r="AV197" s="26"/>
      <c r="AW197" s="26"/>
      <c r="AX197" s="26"/>
      <c r="AY197" s="26"/>
      <c r="AZ197" s="26"/>
      <c r="BA197" s="26"/>
      <c r="BB197" s="26"/>
      <c r="BC197" s="26"/>
      <c r="BD197" s="26"/>
      <c r="BE197" s="26"/>
      <c r="BF197" s="26"/>
      <c r="BG197" s="26"/>
      <c r="BH197" s="26"/>
      <c r="BI197" s="26"/>
      <c r="BJ197" s="26"/>
    </row>
    <row r="198" spans="7:62" s="1" customFormat="1" ht="12.75" customHeight="1" x14ac:dyDescent="0.15">
      <c r="G198" s="7"/>
      <c r="H198" s="7"/>
      <c r="J198" s="7"/>
      <c r="K198" s="7"/>
      <c r="L198" s="7"/>
      <c r="N198" s="7"/>
      <c r="O198" s="7"/>
      <c r="U198" s="26"/>
      <c r="V198" s="26"/>
      <c r="W198" s="26"/>
      <c r="X198" s="26"/>
      <c r="Y198" s="26"/>
      <c r="Z198" s="26"/>
      <c r="AA198" s="26"/>
      <c r="AB198" s="26"/>
      <c r="AC198" s="26"/>
      <c r="AD198" s="74"/>
      <c r="AE198" s="74"/>
      <c r="AF198" s="74"/>
      <c r="AG198" s="74"/>
      <c r="AH198" s="74"/>
      <c r="AI198" s="74"/>
      <c r="AJ198" s="74"/>
      <c r="AK198" s="74"/>
      <c r="AL198" s="74"/>
      <c r="AM198" s="74"/>
      <c r="AN198" s="74"/>
      <c r="AO198" s="74"/>
      <c r="AP198" s="74"/>
      <c r="AQ198" s="74"/>
      <c r="AR198" s="74"/>
      <c r="AS198" s="74"/>
      <c r="AT198" s="26"/>
      <c r="AU198" s="26"/>
      <c r="AV198" s="26"/>
      <c r="AW198" s="26"/>
      <c r="AX198" s="26"/>
      <c r="AY198" s="26"/>
      <c r="AZ198" s="26"/>
      <c r="BA198" s="26"/>
      <c r="BB198" s="26"/>
      <c r="BC198" s="26"/>
      <c r="BD198" s="26"/>
      <c r="BE198" s="26"/>
      <c r="BF198" s="26"/>
      <c r="BG198" s="26"/>
      <c r="BH198" s="26"/>
      <c r="BI198" s="26"/>
      <c r="BJ198" s="26"/>
    </row>
    <row r="199" spans="7:62" s="1" customFormat="1" ht="12.75" customHeight="1" x14ac:dyDescent="0.15">
      <c r="G199" s="7"/>
      <c r="H199" s="7"/>
      <c r="J199" s="7"/>
      <c r="K199" s="7"/>
      <c r="L199" s="7"/>
      <c r="N199" s="7"/>
      <c r="O199" s="7"/>
      <c r="U199" s="26"/>
      <c r="V199" s="26"/>
      <c r="W199" s="26"/>
      <c r="X199" s="26"/>
      <c r="Y199" s="26"/>
      <c r="Z199" s="26"/>
      <c r="AA199" s="26"/>
      <c r="AB199" s="26"/>
      <c r="AC199" s="26"/>
      <c r="AD199" s="74"/>
      <c r="AE199" s="74"/>
      <c r="AF199" s="74"/>
      <c r="AG199" s="74"/>
      <c r="AH199" s="74"/>
      <c r="AI199" s="74"/>
      <c r="AJ199" s="74"/>
      <c r="AK199" s="74"/>
      <c r="AL199" s="74"/>
      <c r="AM199" s="74"/>
      <c r="AN199" s="74"/>
      <c r="AO199" s="74"/>
      <c r="AP199" s="74"/>
      <c r="AQ199" s="74"/>
      <c r="AR199" s="74"/>
      <c r="AS199" s="74"/>
      <c r="AT199" s="26"/>
      <c r="AU199" s="26"/>
      <c r="AV199" s="26"/>
      <c r="AW199" s="26"/>
      <c r="AX199" s="26"/>
      <c r="AY199" s="26"/>
      <c r="AZ199" s="26"/>
      <c r="BA199" s="26"/>
      <c r="BB199" s="26"/>
      <c r="BC199" s="26"/>
      <c r="BD199" s="26"/>
      <c r="BE199" s="26"/>
      <c r="BF199" s="26"/>
      <c r="BG199" s="26"/>
      <c r="BH199" s="26"/>
      <c r="BI199" s="26"/>
      <c r="BJ199" s="26"/>
    </row>
    <row r="200" spans="7:62" s="1" customFormat="1" ht="12.75" customHeight="1" x14ac:dyDescent="0.15">
      <c r="G200" s="7"/>
      <c r="H200" s="7"/>
      <c r="J200" s="7"/>
      <c r="K200" s="7"/>
      <c r="L200" s="7"/>
      <c r="N200" s="7"/>
      <c r="O200" s="7"/>
      <c r="U200" s="26"/>
      <c r="V200" s="26"/>
      <c r="W200" s="26"/>
      <c r="X200" s="26"/>
      <c r="Y200" s="26"/>
      <c r="Z200" s="26"/>
      <c r="AA200" s="26"/>
      <c r="AB200" s="26"/>
      <c r="AC200" s="26"/>
      <c r="AD200" s="74"/>
      <c r="AE200" s="74"/>
      <c r="AF200" s="74"/>
      <c r="AG200" s="74"/>
      <c r="AH200" s="74"/>
      <c r="AI200" s="74"/>
      <c r="AJ200" s="74"/>
      <c r="AK200" s="74"/>
      <c r="AL200" s="74"/>
      <c r="AM200" s="74"/>
      <c r="AN200" s="74"/>
      <c r="AO200" s="74"/>
      <c r="AP200" s="74"/>
      <c r="AQ200" s="74"/>
      <c r="AR200" s="74"/>
      <c r="AS200" s="74"/>
      <c r="AT200" s="26"/>
      <c r="AU200" s="26"/>
      <c r="AV200" s="26"/>
      <c r="AW200" s="26"/>
      <c r="AX200" s="26"/>
      <c r="AY200" s="26"/>
      <c r="AZ200" s="26"/>
      <c r="BA200" s="26"/>
      <c r="BB200" s="26"/>
      <c r="BC200" s="26"/>
      <c r="BD200" s="26"/>
      <c r="BE200" s="26"/>
      <c r="BF200" s="26"/>
      <c r="BG200" s="26"/>
      <c r="BH200" s="26"/>
      <c r="BI200" s="26"/>
      <c r="BJ200" s="26"/>
    </row>
    <row r="201" spans="7:62" s="1" customFormat="1" ht="12.75" customHeight="1" x14ac:dyDescent="0.15">
      <c r="G201" s="7"/>
      <c r="H201" s="7"/>
      <c r="J201" s="7"/>
      <c r="K201" s="7"/>
      <c r="L201" s="7"/>
      <c r="N201" s="7"/>
      <c r="O201" s="7"/>
      <c r="U201" s="26"/>
      <c r="V201" s="26"/>
      <c r="W201" s="26"/>
      <c r="X201" s="26"/>
      <c r="Y201" s="26"/>
      <c r="Z201" s="26"/>
      <c r="AA201" s="26"/>
      <c r="AB201" s="26"/>
      <c r="AC201" s="26"/>
      <c r="AD201" s="74"/>
      <c r="AE201" s="74"/>
      <c r="AF201" s="74"/>
      <c r="AG201" s="74"/>
      <c r="AH201" s="74"/>
      <c r="AI201" s="74"/>
      <c r="AJ201" s="74"/>
      <c r="AK201" s="74"/>
      <c r="AL201" s="74"/>
      <c r="AM201" s="74"/>
      <c r="AN201" s="74"/>
      <c r="AO201" s="74"/>
      <c r="AP201" s="74"/>
      <c r="AQ201" s="74"/>
      <c r="AR201" s="74"/>
      <c r="AS201" s="74"/>
      <c r="AT201" s="26"/>
      <c r="AU201" s="26"/>
      <c r="AV201" s="26"/>
      <c r="AW201" s="26"/>
      <c r="AX201" s="26"/>
      <c r="AY201" s="26"/>
      <c r="AZ201" s="26"/>
      <c r="BA201" s="26"/>
      <c r="BB201" s="26"/>
      <c r="BC201" s="26"/>
      <c r="BD201" s="26"/>
      <c r="BE201" s="26"/>
      <c r="BF201" s="26"/>
      <c r="BG201" s="26"/>
      <c r="BH201" s="26"/>
      <c r="BI201" s="26"/>
      <c r="BJ201" s="26"/>
    </row>
    <row r="202" spans="7:62" s="1" customFormat="1" ht="12.75" customHeight="1" x14ac:dyDescent="0.15">
      <c r="G202" s="7"/>
      <c r="H202" s="7"/>
      <c r="J202" s="7"/>
      <c r="K202" s="7"/>
      <c r="L202" s="7"/>
      <c r="N202" s="7"/>
      <c r="O202" s="7"/>
      <c r="U202" s="26"/>
      <c r="V202" s="26"/>
      <c r="W202" s="26"/>
      <c r="X202" s="26"/>
      <c r="Y202" s="26"/>
      <c r="Z202" s="26"/>
      <c r="AA202" s="26"/>
      <c r="AB202" s="26"/>
      <c r="AC202" s="26"/>
      <c r="AD202" s="74"/>
      <c r="AE202" s="74"/>
      <c r="AF202" s="74"/>
      <c r="AG202" s="74"/>
      <c r="AH202" s="74"/>
      <c r="AI202" s="74"/>
      <c r="AJ202" s="74"/>
      <c r="AK202" s="74"/>
      <c r="AL202" s="74"/>
      <c r="AM202" s="74"/>
      <c r="AN202" s="74"/>
      <c r="AO202" s="74"/>
      <c r="AP202" s="74"/>
      <c r="AQ202" s="74"/>
      <c r="AR202" s="74"/>
      <c r="AS202" s="74"/>
      <c r="AT202" s="26"/>
      <c r="AU202" s="26"/>
      <c r="AV202" s="26"/>
      <c r="AW202" s="26"/>
      <c r="AX202" s="26"/>
      <c r="AY202" s="26"/>
      <c r="AZ202" s="26"/>
      <c r="BA202" s="26"/>
      <c r="BB202" s="26"/>
      <c r="BC202" s="26"/>
      <c r="BD202" s="26"/>
      <c r="BE202" s="26"/>
      <c r="BF202" s="26"/>
      <c r="BG202" s="26"/>
      <c r="BH202" s="26"/>
      <c r="BI202" s="26"/>
      <c r="BJ202" s="26"/>
    </row>
    <row r="203" spans="7:62" s="1" customFormat="1" ht="12.75" customHeight="1" x14ac:dyDescent="0.15">
      <c r="G203" s="7"/>
      <c r="H203" s="7"/>
      <c r="J203" s="7"/>
      <c r="K203" s="7"/>
      <c r="L203" s="7"/>
      <c r="N203" s="7"/>
      <c r="O203" s="7"/>
      <c r="U203" s="26"/>
      <c r="V203" s="26"/>
      <c r="W203" s="26"/>
      <c r="X203" s="26"/>
      <c r="Y203" s="26"/>
      <c r="Z203" s="26"/>
      <c r="AA203" s="26"/>
      <c r="AB203" s="26"/>
      <c r="AC203" s="26"/>
      <c r="AD203" s="74"/>
      <c r="AE203" s="74"/>
      <c r="AF203" s="74"/>
      <c r="AG203" s="74"/>
      <c r="AH203" s="74"/>
      <c r="AI203" s="74"/>
      <c r="AJ203" s="74"/>
      <c r="AK203" s="74"/>
      <c r="AL203" s="74"/>
      <c r="AM203" s="74"/>
      <c r="AN203" s="74"/>
      <c r="AO203" s="74"/>
      <c r="AP203" s="74"/>
      <c r="AQ203" s="74"/>
      <c r="AR203" s="74"/>
      <c r="AS203" s="74"/>
      <c r="AT203" s="26"/>
      <c r="AU203" s="26"/>
      <c r="AV203" s="26"/>
      <c r="AW203" s="26"/>
      <c r="AX203" s="26"/>
      <c r="AY203" s="26"/>
      <c r="AZ203" s="26"/>
      <c r="BA203" s="26"/>
      <c r="BB203" s="26"/>
      <c r="BC203" s="26"/>
      <c r="BD203" s="26"/>
      <c r="BE203" s="26"/>
      <c r="BF203" s="26"/>
      <c r="BG203" s="26"/>
      <c r="BH203" s="26"/>
      <c r="BI203" s="26"/>
      <c r="BJ203" s="26"/>
    </row>
    <row r="204" spans="7:62" s="1" customFormat="1" ht="12.75" customHeight="1" x14ac:dyDescent="0.15">
      <c r="G204" s="7"/>
      <c r="H204" s="7"/>
      <c r="J204" s="7"/>
      <c r="K204" s="7"/>
      <c r="L204" s="7"/>
      <c r="N204" s="7"/>
      <c r="O204" s="7"/>
      <c r="U204" s="26"/>
      <c r="V204" s="26"/>
      <c r="W204" s="26"/>
      <c r="X204" s="26"/>
      <c r="Y204" s="26"/>
      <c r="Z204" s="26"/>
      <c r="AA204" s="26"/>
      <c r="AB204" s="26"/>
      <c r="AC204" s="26"/>
      <c r="AD204" s="74"/>
      <c r="AE204" s="74"/>
      <c r="AF204" s="74"/>
      <c r="AG204" s="74"/>
      <c r="AH204" s="74"/>
      <c r="AI204" s="74"/>
      <c r="AJ204" s="74"/>
      <c r="AK204" s="74"/>
      <c r="AL204" s="74"/>
      <c r="AM204" s="74"/>
      <c r="AN204" s="74"/>
      <c r="AO204" s="74"/>
      <c r="AP204" s="74"/>
      <c r="AQ204" s="74"/>
      <c r="AR204" s="74"/>
      <c r="AS204" s="74"/>
      <c r="AT204" s="26"/>
      <c r="AU204" s="26"/>
      <c r="AV204" s="26"/>
      <c r="AW204" s="26"/>
      <c r="AX204" s="26"/>
      <c r="AY204" s="26"/>
      <c r="AZ204" s="26"/>
      <c r="BA204" s="26"/>
      <c r="BB204" s="26"/>
      <c r="BC204" s="26"/>
      <c r="BD204" s="26"/>
      <c r="BE204" s="26"/>
      <c r="BF204" s="26"/>
      <c r="BG204" s="26"/>
      <c r="BH204" s="26"/>
      <c r="BI204" s="26"/>
      <c r="BJ204" s="26"/>
    </row>
    <row r="205" spans="7:62" s="1" customFormat="1" ht="12.75" customHeight="1" x14ac:dyDescent="0.15">
      <c r="G205" s="7"/>
      <c r="H205" s="7"/>
      <c r="J205" s="7"/>
      <c r="K205" s="7"/>
      <c r="L205" s="7"/>
      <c r="N205" s="7"/>
      <c r="O205" s="7"/>
      <c r="U205" s="26"/>
      <c r="V205" s="26"/>
      <c r="W205" s="26"/>
      <c r="X205" s="26"/>
      <c r="Y205" s="26"/>
      <c r="Z205" s="26"/>
      <c r="AA205" s="26"/>
      <c r="AB205" s="26"/>
      <c r="AC205" s="26"/>
      <c r="AD205" s="74"/>
      <c r="AE205" s="74"/>
      <c r="AF205" s="74"/>
      <c r="AG205" s="74"/>
      <c r="AH205" s="74"/>
      <c r="AI205" s="74"/>
      <c r="AJ205" s="74"/>
      <c r="AK205" s="74"/>
      <c r="AL205" s="74"/>
      <c r="AM205" s="74"/>
      <c r="AN205" s="74"/>
      <c r="AO205" s="74"/>
      <c r="AP205" s="74"/>
      <c r="AQ205" s="74"/>
      <c r="AR205" s="74"/>
      <c r="AS205" s="74"/>
      <c r="AT205" s="26"/>
      <c r="AU205" s="26"/>
      <c r="AV205" s="26"/>
      <c r="AW205" s="26"/>
      <c r="AX205" s="26"/>
      <c r="AY205" s="26"/>
      <c r="AZ205" s="26"/>
      <c r="BA205" s="26"/>
      <c r="BB205" s="26"/>
      <c r="BC205" s="26"/>
      <c r="BD205" s="26"/>
      <c r="BE205" s="26"/>
      <c r="BF205" s="26"/>
      <c r="BG205" s="26"/>
      <c r="BH205" s="26"/>
      <c r="BI205" s="26"/>
      <c r="BJ205" s="26"/>
    </row>
    <row r="206" spans="7:62" s="1" customFormat="1" ht="12.75" customHeight="1" x14ac:dyDescent="0.15">
      <c r="G206" s="7"/>
      <c r="H206" s="7"/>
      <c r="J206" s="7"/>
      <c r="K206" s="7"/>
      <c r="L206" s="7"/>
      <c r="N206" s="7"/>
      <c r="O206" s="7"/>
      <c r="U206" s="26"/>
      <c r="V206" s="26"/>
      <c r="W206" s="26"/>
      <c r="X206" s="26"/>
      <c r="Y206" s="26"/>
      <c r="Z206" s="26"/>
      <c r="AA206" s="26"/>
      <c r="AB206" s="26"/>
      <c r="AC206" s="26"/>
      <c r="AD206" s="74"/>
      <c r="AE206" s="74"/>
      <c r="AF206" s="74"/>
      <c r="AG206" s="74"/>
      <c r="AH206" s="74"/>
      <c r="AI206" s="74"/>
      <c r="AJ206" s="74"/>
      <c r="AK206" s="74"/>
      <c r="AL206" s="74"/>
      <c r="AM206" s="74"/>
      <c r="AN206" s="74"/>
      <c r="AO206" s="74"/>
      <c r="AP206" s="74"/>
      <c r="AQ206" s="74"/>
      <c r="AR206" s="74"/>
      <c r="AS206" s="74"/>
      <c r="AT206" s="26"/>
      <c r="AU206" s="26"/>
      <c r="AV206" s="26"/>
      <c r="AW206" s="26"/>
      <c r="AX206" s="26"/>
      <c r="AY206" s="26"/>
      <c r="AZ206" s="26"/>
      <c r="BA206" s="26"/>
      <c r="BB206" s="26"/>
      <c r="BC206" s="26"/>
      <c r="BD206" s="26"/>
      <c r="BE206" s="26"/>
      <c r="BF206" s="26"/>
      <c r="BG206" s="26"/>
      <c r="BH206" s="26"/>
      <c r="BI206" s="26"/>
      <c r="BJ206" s="26"/>
    </row>
    <row r="207" spans="7:62" s="1" customFormat="1" ht="12.75" customHeight="1" x14ac:dyDescent="0.15">
      <c r="G207" s="7"/>
      <c r="H207" s="7"/>
      <c r="J207" s="7"/>
      <c r="K207" s="7"/>
      <c r="L207" s="7"/>
      <c r="N207" s="7"/>
      <c r="O207" s="7"/>
      <c r="U207" s="26"/>
      <c r="V207" s="26"/>
      <c r="W207" s="26"/>
      <c r="X207" s="26"/>
      <c r="Y207" s="26"/>
      <c r="Z207" s="26"/>
      <c r="AA207" s="26"/>
      <c r="AB207" s="26"/>
      <c r="AC207" s="26"/>
      <c r="AD207" s="74"/>
      <c r="AE207" s="74"/>
      <c r="AF207" s="74"/>
      <c r="AG207" s="74"/>
      <c r="AH207" s="74"/>
      <c r="AI207" s="74"/>
      <c r="AJ207" s="74"/>
      <c r="AK207" s="74"/>
      <c r="AL207" s="74"/>
      <c r="AM207" s="74"/>
      <c r="AN207" s="74"/>
      <c r="AO207" s="74"/>
      <c r="AP207" s="74"/>
      <c r="AQ207" s="74"/>
      <c r="AR207" s="74"/>
      <c r="AS207" s="74"/>
      <c r="AT207" s="26"/>
      <c r="AU207" s="26"/>
      <c r="AV207" s="26"/>
      <c r="AW207" s="26"/>
      <c r="AX207" s="26"/>
      <c r="AY207" s="26"/>
      <c r="AZ207" s="26"/>
      <c r="BA207" s="26"/>
      <c r="BB207" s="26"/>
      <c r="BC207" s="26"/>
      <c r="BD207" s="26"/>
      <c r="BE207" s="26"/>
      <c r="BF207" s="26"/>
      <c r="BG207" s="26"/>
      <c r="BH207" s="26"/>
      <c r="BI207" s="26"/>
      <c r="BJ207" s="26"/>
    </row>
    <row r="208" spans="7:62" s="1" customFormat="1" ht="12.75" customHeight="1" x14ac:dyDescent="0.15">
      <c r="G208" s="7"/>
      <c r="H208" s="7"/>
      <c r="J208" s="7"/>
      <c r="K208" s="7"/>
      <c r="L208" s="7"/>
      <c r="N208" s="7"/>
      <c r="O208" s="7"/>
      <c r="U208" s="26"/>
      <c r="V208" s="26"/>
      <c r="W208" s="26"/>
      <c r="X208" s="26"/>
      <c r="Y208" s="26"/>
      <c r="Z208" s="26"/>
      <c r="AA208" s="26"/>
      <c r="AB208" s="26"/>
      <c r="AC208" s="26"/>
      <c r="AD208" s="74"/>
      <c r="AE208" s="74"/>
      <c r="AF208" s="74"/>
      <c r="AG208" s="74"/>
      <c r="AH208" s="74"/>
      <c r="AI208" s="74"/>
      <c r="AJ208" s="74"/>
      <c r="AK208" s="74"/>
      <c r="AL208" s="74"/>
      <c r="AM208" s="74"/>
      <c r="AN208" s="74"/>
      <c r="AO208" s="74"/>
      <c r="AP208" s="74"/>
      <c r="AQ208" s="74"/>
      <c r="AR208" s="74"/>
      <c r="AS208" s="74"/>
      <c r="AT208" s="26"/>
      <c r="AU208" s="26"/>
      <c r="AV208" s="26"/>
      <c r="AW208" s="26"/>
      <c r="AX208" s="26"/>
      <c r="AY208" s="26"/>
      <c r="AZ208" s="26"/>
      <c r="BA208" s="26"/>
      <c r="BB208" s="26"/>
      <c r="BC208" s="26"/>
      <c r="BD208" s="26"/>
      <c r="BE208" s="26"/>
      <c r="BF208" s="26"/>
      <c r="BG208" s="26"/>
      <c r="BH208" s="26"/>
      <c r="BI208" s="26"/>
      <c r="BJ208" s="26"/>
    </row>
    <row r="209" spans="7:62" s="1" customFormat="1" ht="12.75" customHeight="1" x14ac:dyDescent="0.15">
      <c r="G209" s="7"/>
      <c r="H209" s="7"/>
      <c r="J209" s="7"/>
      <c r="K209" s="7"/>
      <c r="L209" s="7"/>
      <c r="N209" s="7"/>
      <c r="O209" s="7"/>
      <c r="U209" s="26"/>
      <c r="V209" s="26"/>
      <c r="W209" s="26"/>
      <c r="X209" s="26"/>
      <c r="Y209" s="26"/>
      <c r="Z209" s="26"/>
      <c r="AA209" s="26"/>
      <c r="AB209" s="26"/>
      <c r="AC209" s="26"/>
      <c r="AD209" s="74"/>
      <c r="AE209" s="74"/>
      <c r="AF209" s="74"/>
      <c r="AG209" s="74"/>
      <c r="AH209" s="74"/>
      <c r="AI209" s="74"/>
      <c r="AJ209" s="74"/>
      <c r="AK209" s="74"/>
      <c r="AL209" s="74"/>
      <c r="AM209" s="74"/>
      <c r="AN209" s="74"/>
      <c r="AO209" s="74"/>
      <c r="AP209" s="74"/>
      <c r="AQ209" s="74"/>
      <c r="AR209" s="74"/>
      <c r="AS209" s="74"/>
      <c r="AT209" s="26"/>
      <c r="AU209" s="26"/>
      <c r="AV209" s="26"/>
      <c r="AW209" s="26"/>
      <c r="AX209" s="26"/>
      <c r="AY209" s="26"/>
      <c r="AZ209" s="26"/>
      <c r="BA209" s="26"/>
      <c r="BB209" s="26"/>
      <c r="BC209" s="26"/>
      <c r="BD209" s="26"/>
      <c r="BE209" s="26"/>
      <c r="BF209" s="26"/>
      <c r="BG209" s="26"/>
      <c r="BH209" s="26"/>
      <c r="BI209" s="26"/>
      <c r="BJ209" s="26"/>
    </row>
    <row r="210" spans="7:62" s="1" customFormat="1" ht="12.75" customHeight="1" x14ac:dyDescent="0.15">
      <c r="G210" s="7"/>
      <c r="H210" s="7"/>
      <c r="J210" s="7"/>
      <c r="K210" s="7"/>
      <c r="L210" s="7"/>
      <c r="N210" s="7"/>
      <c r="O210" s="7"/>
      <c r="U210" s="26"/>
      <c r="V210" s="26"/>
      <c r="W210" s="26"/>
      <c r="X210" s="26"/>
      <c r="Y210" s="26"/>
      <c r="Z210" s="26"/>
      <c r="AA210" s="26"/>
      <c r="AB210" s="26"/>
      <c r="AC210" s="26"/>
      <c r="AD210" s="74"/>
      <c r="AE210" s="74"/>
      <c r="AF210" s="74"/>
      <c r="AG210" s="74"/>
      <c r="AH210" s="74"/>
      <c r="AI210" s="74"/>
      <c r="AJ210" s="74"/>
      <c r="AK210" s="74"/>
      <c r="AL210" s="74"/>
      <c r="AM210" s="74"/>
      <c r="AN210" s="74"/>
      <c r="AO210" s="74"/>
      <c r="AP210" s="74"/>
      <c r="AQ210" s="74"/>
      <c r="AR210" s="74"/>
      <c r="AS210" s="74"/>
      <c r="AT210" s="26"/>
      <c r="AU210" s="26"/>
      <c r="AV210" s="26"/>
      <c r="AW210" s="26"/>
      <c r="AX210" s="26"/>
      <c r="AY210" s="26"/>
      <c r="AZ210" s="26"/>
      <c r="BA210" s="26"/>
      <c r="BB210" s="26"/>
      <c r="BC210" s="26"/>
      <c r="BD210" s="26"/>
      <c r="BE210" s="26"/>
      <c r="BF210" s="26"/>
      <c r="BG210" s="26"/>
      <c r="BH210" s="26"/>
      <c r="BI210" s="26"/>
      <c r="BJ210" s="26"/>
    </row>
    <row r="211" spans="7:62" s="1" customFormat="1" ht="12.75" customHeight="1" x14ac:dyDescent="0.15">
      <c r="G211" s="7"/>
      <c r="H211" s="7"/>
      <c r="J211" s="7"/>
      <c r="K211" s="7"/>
      <c r="L211" s="7"/>
      <c r="N211" s="7"/>
      <c r="O211" s="7"/>
      <c r="U211" s="26"/>
      <c r="V211" s="26"/>
      <c r="W211" s="26"/>
      <c r="X211" s="26"/>
      <c r="Y211" s="26"/>
      <c r="Z211" s="26"/>
      <c r="AA211" s="26"/>
      <c r="AB211" s="26"/>
      <c r="AC211" s="26"/>
      <c r="AD211" s="74"/>
      <c r="AE211" s="74"/>
      <c r="AF211" s="74"/>
      <c r="AG211" s="74"/>
      <c r="AH211" s="74"/>
      <c r="AI211" s="74"/>
      <c r="AJ211" s="74"/>
      <c r="AK211" s="74"/>
      <c r="AL211" s="74"/>
      <c r="AM211" s="74"/>
      <c r="AN211" s="74"/>
      <c r="AO211" s="74"/>
      <c r="AP211" s="74"/>
      <c r="AQ211" s="74"/>
      <c r="AR211" s="74"/>
      <c r="AS211" s="74"/>
      <c r="AT211" s="26"/>
      <c r="AU211" s="26"/>
      <c r="AV211" s="26"/>
      <c r="AW211" s="26"/>
      <c r="AX211" s="26"/>
      <c r="AY211" s="26"/>
      <c r="AZ211" s="26"/>
      <c r="BA211" s="26"/>
      <c r="BB211" s="26"/>
      <c r="BC211" s="26"/>
      <c r="BD211" s="26"/>
      <c r="BE211" s="26"/>
      <c r="BF211" s="26"/>
      <c r="BG211" s="26"/>
      <c r="BH211" s="26"/>
      <c r="BI211" s="26"/>
      <c r="BJ211" s="26"/>
    </row>
    <row r="212" spans="7:62" s="1" customFormat="1" ht="12.75" customHeight="1" x14ac:dyDescent="0.15">
      <c r="G212" s="7"/>
      <c r="H212" s="7"/>
      <c r="J212" s="7"/>
      <c r="K212" s="7"/>
      <c r="L212" s="7"/>
      <c r="N212" s="7"/>
      <c r="O212" s="7"/>
      <c r="U212" s="26"/>
      <c r="V212" s="26"/>
      <c r="W212" s="26"/>
      <c r="X212" s="26"/>
      <c r="Y212" s="26"/>
      <c r="Z212" s="26"/>
      <c r="AA212" s="26"/>
      <c r="AB212" s="26"/>
      <c r="AC212" s="26"/>
      <c r="AD212" s="74"/>
      <c r="AE212" s="74"/>
      <c r="AF212" s="74"/>
      <c r="AG212" s="74"/>
      <c r="AH212" s="74"/>
      <c r="AI212" s="74"/>
      <c r="AJ212" s="74"/>
      <c r="AK212" s="74"/>
      <c r="AL212" s="74"/>
      <c r="AM212" s="74"/>
      <c r="AN212" s="74"/>
      <c r="AO212" s="74"/>
      <c r="AP212" s="74"/>
      <c r="AQ212" s="74"/>
      <c r="AR212" s="74"/>
      <c r="AS212" s="74"/>
      <c r="AT212" s="26"/>
      <c r="AU212" s="26"/>
      <c r="AV212" s="26"/>
      <c r="AW212" s="26"/>
      <c r="AX212" s="26"/>
      <c r="AY212" s="26"/>
      <c r="AZ212" s="26"/>
      <c r="BA212" s="26"/>
      <c r="BB212" s="26"/>
      <c r="BC212" s="26"/>
      <c r="BD212" s="26"/>
      <c r="BE212" s="26"/>
      <c r="BF212" s="26"/>
      <c r="BG212" s="26"/>
      <c r="BH212" s="26"/>
      <c r="BI212" s="26"/>
      <c r="BJ212" s="26"/>
    </row>
    <row r="213" spans="7:62" s="1" customFormat="1" ht="12.75" customHeight="1" x14ac:dyDescent="0.15">
      <c r="G213" s="7"/>
      <c r="H213" s="7"/>
      <c r="J213" s="7"/>
      <c r="K213" s="7"/>
      <c r="L213" s="7"/>
      <c r="N213" s="7"/>
      <c r="O213" s="7"/>
      <c r="U213" s="26"/>
      <c r="V213" s="26"/>
      <c r="W213" s="26"/>
      <c r="X213" s="26"/>
      <c r="Y213" s="26"/>
      <c r="Z213" s="26"/>
      <c r="AA213" s="26"/>
      <c r="AB213" s="26"/>
      <c r="AC213" s="26"/>
      <c r="AD213" s="74"/>
      <c r="AE213" s="74"/>
      <c r="AF213" s="74"/>
      <c r="AG213" s="74"/>
      <c r="AH213" s="74"/>
      <c r="AI213" s="74"/>
      <c r="AJ213" s="74"/>
      <c r="AK213" s="74"/>
      <c r="AL213" s="74"/>
      <c r="AM213" s="74"/>
      <c r="AN213" s="74"/>
      <c r="AO213" s="74"/>
      <c r="AP213" s="74"/>
      <c r="AQ213" s="74"/>
      <c r="AR213" s="74"/>
      <c r="AS213" s="74"/>
      <c r="AT213" s="26"/>
      <c r="AU213" s="26"/>
      <c r="AV213" s="26"/>
      <c r="AW213" s="26"/>
      <c r="AX213" s="26"/>
      <c r="AY213" s="26"/>
      <c r="AZ213" s="26"/>
      <c r="BA213" s="26"/>
      <c r="BB213" s="26"/>
      <c r="BC213" s="26"/>
      <c r="BD213" s="26"/>
      <c r="BE213" s="26"/>
      <c r="BF213" s="26"/>
      <c r="BG213" s="26"/>
      <c r="BH213" s="26"/>
      <c r="BI213" s="26"/>
      <c r="BJ213" s="26"/>
    </row>
    <row r="214" spans="7:62" s="1" customFormat="1" ht="12.75" customHeight="1" x14ac:dyDescent="0.15">
      <c r="G214" s="7"/>
      <c r="H214" s="7"/>
      <c r="J214" s="7"/>
      <c r="K214" s="7"/>
      <c r="L214" s="7"/>
      <c r="N214" s="7"/>
      <c r="O214" s="7"/>
      <c r="U214" s="26"/>
      <c r="V214" s="26"/>
      <c r="W214" s="26"/>
      <c r="X214" s="26"/>
      <c r="Y214" s="26"/>
      <c r="Z214" s="26"/>
      <c r="AA214" s="26"/>
      <c r="AB214" s="26"/>
      <c r="AC214" s="26"/>
      <c r="AD214" s="74"/>
      <c r="AE214" s="74"/>
      <c r="AF214" s="74"/>
      <c r="AG214" s="74"/>
      <c r="AH214" s="74"/>
      <c r="AI214" s="74"/>
      <c r="AJ214" s="74"/>
      <c r="AK214" s="74"/>
      <c r="AL214" s="74"/>
      <c r="AM214" s="74"/>
      <c r="AN214" s="74"/>
      <c r="AO214" s="74"/>
      <c r="AP214" s="74"/>
      <c r="AQ214" s="74"/>
      <c r="AR214" s="74"/>
      <c r="AS214" s="74"/>
      <c r="AT214" s="26"/>
      <c r="AU214" s="26"/>
      <c r="AV214" s="26"/>
      <c r="AW214" s="26"/>
      <c r="AX214" s="26"/>
      <c r="AY214" s="26"/>
      <c r="AZ214" s="26"/>
      <c r="BA214" s="26"/>
      <c r="BB214" s="26"/>
      <c r="BC214" s="26"/>
      <c r="BD214" s="26"/>
      <c r="BE214" s="26"/>
      <c r="BF214" s="26"/>
      <c r="BG214" s="26"/>
      <c r="BH214" s="26"/>
      <c r="BI214" s="26"/>
      <c r="BJ214" s="26"/>
    </row>
    <row r="215" spans="7:62" s="1" customFormat="1" ht="12.75" customHeight="1" x14ac:dyDescent="0.15">
      <c r="G215" s="7"/>
      <c r="H215" s="7"/>
      <c r="J215" s="7"/>
      <c r="K215" s="7"/>
      <c r="L215" s="7"/>
      <c r="N215" s="7"/>
      <c r="O215" s="7"/>
      <c r="U215" s="26"/>
      <c r="V215" s="26"/>
      <c r="W215" s="26"/>
      <c r="X215" s="26"/>
      <c r="Y215" s="26"/>
      <c r="Z215" s="26"/>
      <c r="AA215" s="26"/>
      <c r="AB215" s="26"/>
      <c r="AC215" s="26"/>
      <c r="AD215" s="74"/>
      <c r="AE215" s="74"/>
      <c r="AF215" s="74"/>
      <c r="AG215" s="74"/>
      <c r="AH215" s="74"/>
      <c r="AI215" s="74"/>
      <c r="AJ215" s="74"/>
      <c r="AK215" s="74"/>
      <c r="AL215" s="74"/>
      <c r="AM215" s="74"/>
      <c r="AN215" s="74"/>
      <c r="AO215" s="74"/>
      <c r="AP215" s="74"/>
      <c r="AQ215" s="74"/>
      <c r="AR215" s="74"/>
      <c r="AS215" s="74"/>
      <c r="AT215" s="26"/>
      <c r="AU215" s="26"/>
      <c r="AV215" s="26"/>
      <c r="AW215" s="26"/>
      <c r="AX215" s="26"/>
      <c r="AY215" s="26"/>
      <c r="AZ215" s="26"/>
      <c r="BA215" s="26"/>
      <c r="BB215" s="26"/>
      <c r="BC215" s="26"/>
      <c r="BD215" s="26"/>
      <c r="BE215" s="26"/>
      <c r="BF215" s="26"/>
      <c r="BG215" s="26"/>
      <c r="BH215" s="26"/>
      <c r="BI215" s="26"/>
      <c r="BJ215" s="26"/>
    </row>
    <row r="216" spans="7:62" s="1" customFormat="1" ht="12.75" customHeight="1" x14ac:dyDescent="0.15">
      <c r="G216" s="7"/>
      <c r="H216" s="7"/>
      <c r="J216" s="7"/>
      <c r="K216" s="7"/>
      <c r="L216" s="7"/>
      <c r="N216" s="7"/>
      <c r="O216" s="7"/>
      <c r="U216" s="26"/>
      <c r="V216" s="26"/>
      <c r="W216" s="26"/>
      <c r="X216" s="26"/>
      <c r="Y216" s="26"/>
      <c r="Z216" s="26"/>
      <c r="AA216" s="26"/>
      <c r="AB216" s="26"/>
      <c r="AC216" s="26"/>
      <c r="AD216" s="74"/>
      <c r="AE216" s="74"/>
      <c r="AF216" s="74"/>
      <c r="AG216" s="74"/>
      <c r="AH216" s="74"/>
      <c r="AI216" s="74"/>
      <c r="AJ216" s="74"/>
      <c r="AK216" s="74"/>
      <c r="AL216" s="74"/>
      <c r="AM216" s="74"/>
      <c r="AN216" s="74"/>
      <c r="AO216" s="74"/>
      <c r="AP216" s="74"/>
      <c r="AQ216" s="74"/>
      <c r="AR216" s="74"/>
      <c r="AS216" s="74"/>
      <c r="AT216" s="26"/>
      <c r="AU216" s="26"/>
      <c r="AV216" s="26"/>
      <c r="AW216" s="26"/>
      <c r="AX216" s="26"/>
      <c r="AY216" s="26"/>
      <c r="AZ216" s="26"/>
      <c r="BA216" s="26"/>
      <c r="BB216" s="26"/>
      <c r="BC216" s="26"/>
      <c r="BD216" s="26"/>
      <c r="BE216" s="26"/>
      <c r="BF216" s="26"/>
      <c r="BG216" s="26"/>
      <c r="BH216" s="26"/>
      <c r="BI216" s="26"/>
      <c r="BJ216" s="26"/>
    </row>
    <row r="217" spans="7:62" s="1" customFormat="1" ht="12.75" customHeight="1" x14ac:dyDescent="0.15">
      <c r="G217" s="7"/>
      <c r="H217" s="7"/>
      <c r="J217" s="7"/>
      <c r="K217" s="7"/>
      <c r="L217" s="7"/>
      <c r="N217" s="7"/>
      <c r="O217" s="7"/>
      <c r="U217" s="26"/>
      <c r="V217" s="26"/>
      <c r="W217" s="26"/>
      <c r="X217" s="26"/>
      <c r="Y217" s="26"/>
      <c r="Z217" s="26"/>
      <c r="AA217" s="26"/>
      <c r="AB217" s="26"/>
      <c r="AC217" s="26"/>
      <c r="AD217" s="74"/>
      <c r="AE217" s="74"/>
      <c r="AF217" s="74"/>
      <c r="AG217" s="74"/>
      <c r="AH217" s="74"/>
      <c r="AI217" s="74"/>
      <c r="AJ217" s="74"/>
      <c r="AK217" s="74"/>
      <c r="AL217" s="74"/>
      <c r="AM217" s="74"/>
      <c r="AN217" s="74"/>
      <c r="AO217" s="74"/>
      <c r="AP217" s="74"/>
      <c r="AQ217" s="74"/>
      <c r="AR217" s="74"/>
      <c r="AS217" s="74"/>
      <c r="AT217" s="26"/>
      <c r="AU217" s="26"/>
      <c r="AV217" s="26"/>
      <c r="AW217" s="26"/>
      <c r="AX217" s="26"/>
      <c r="AY217" s="26"/>
      <c r="AZ217" s="26"/>
      <c r="BA217" s="26"/>
      <c r="BB217" s="26"/>
      <c r="BC217" s="26"/>
      <c r="BD217" s="26"/>
      <c r="BE217" s="26"/>
      <c r="BF217" s="26"/>
      <c r="BG217" s="26"/>
      <c r="BH217" s="26"/>
      <c r="BI217" s="26"/>
      <c r="BJ217" s="26"/>
    </row>
    <row r="218" spans="7:62" s="1" customFormat="1" ht="12.75" customHeight="1" x14ac:dyDescent="0.15">
      <c r="G218" s="7"/>
      <c r="H218" s="7"/>
      <c r="J218" s="7"/>
      <c r="K218" s="7"/>
      <c r="L218" s="7"/>
      <c r="N218" s="7"/>
      <c r="O218" s="7"/>
      <c r="U218" s="26"/>
      <c r="V218" s="26"/>
      <c r="W218" s="26"/>
      <c r="X218" s="26"/>
      <c r="Y218" s="26"/>
      <c r="Z218" s="26"/>
      <c r="AA218" s="26"/>
      <c r="AB218" s="26"/>
      <c r="AC218" s="26"/>
      <c r="AD218" s="74"/>
      <c r="AE218" s="74"/>
      <c r="AF218" s="74"/>
      <c r="AG218" s="74"/>
      <c r="AH218" s="74"/>
      <c r="AI218" s="74"/>
      <c r="AJ218" s="74"/>
      <c r="AK218" s="74"/>
      <c r="AL218" s="74"/>
      <c r="AM218" s="74"/>
      <c r="AN218" s="74"/>
      <c r="AO218" s="74"/>
      <c r="AP218" s="74"/>
      <c r="AQ218" s="74"/>
      <c r="AR218" s="74"/>
      <c r="AS218" s="74"/>
      <c r="AT218" s="26"/>
      <c r="AU218" s="26"/>
      <c r="AV218" s="26"/>
      <c r="AW218" s="26"/>
      <c r="AX218" s="26"/>
      <c r="AY218" s="26"/>
      <c r="AZ218" s="26"/>
      <c r="BA218" s="26"/>
      <c r="BB218" s="26"/>
      <c r="BC218" s="26"/>
      <c r="BD218" s="26"/>
      <c r="BE218" s="26"/>
      <c r="BF218" s="26"/>
      <c r="BG218" s="26"/>
      <c r="BH218" s="26"/>
      <c r="BI218" s="26"/>
      <c r="BJ218" s="26"/>
    </row>
    <row r="219" spans="7:62" s="1" customFormat="1" ht="12.75" customHeight="1" x14ac:dyDescent="0.15">
      <c r="G219" s="7"/>
      <c r="H219" s="7"/>
      <c r="J219" s="7"/>
      <c r="K219" s="7"/>
      <c r="L219" s="7"/>
      <c r="N219" s="7"/>
      <c r="O219" s="7"/>
      <c r="U219" s="26"/>
      <c r="V219" s="26"/>
      <c r="W219" s="26"/>
      <c r="X219" s="26"/>
      <c r="Y219" s="26"/>
      <c r="Z219" s="26"/>
      <c r="AA219" s="26"/>
      <c r="AB219" s="26"/>
      <c r="AC219" s="26"/>
      <c r="AD219" s="74"/>
      <c r="AE219" s="74"/>
      <c r="AF219" s="74"/>
      <c r="AG219" s="74"/>
      <c r="AH219" s="74"/>
      <c r="AI219" s="74"/>
      <c r="AJ219" s="74"/>
      <c r="AK219" s="74"/>
      <c r="AL219" s="74"/>
      <c r="AM219" s="74"/>
      <c r="AN219" s="74"/>
      <c r="AO219" s="74"/>
      <c r="AP219" s="74"/>
      <c r="AQ219" s="74"/>
      <c r="AR219" s="74"/>
      <c r="AS219" s="74"/>
      <c r="AT219" s="26"/>
      <c r="AU219" s="26"/>
      <c r="AV219" s="26"/>
      <c r="AW219" s="26"/>
      <c r="AX219" s="26"/>
      <c r="AY219" s="26"/>
      <c r="AZ219" s="26"/>
      <c r="BA219" s="26"/>
      <c r="BB219" s="26"/>
      <c r="BC219" s="26"/>
      <c r="BD219" s="26"/>
      <c r="BE219" s="26"/>
      <c r="BF219" s="26"/>
      <c r="BG219" s="26"/>
      <c r="BH219" s="26"/>
      <c r="BI219" s="26"/>
      <c r="BJ219" s="26"/>
    </row>
    <row r="220" spans="7:62" s="1" customFormat="1" ht="12.75" customHeight="1" x14ac:dyDescent="0.15">
      <c r="G220" s="7"/>
      <c r="H220" s="7"/>
      <c r="J220" s="7"/>
      <c r="K220" s="7"/>
      <c r="L220" s="7"/>
      <c r="N220" s="7"/>
      <c r="O220" s="7"/>
      <c r="U220" s="26"/>
      <c r="V220" s="26"/>
      <c r="W220" s="26"/>
      <c r="X220" s="26"/>
      <c r="Y220" s="26"/>
      <c r="Z220" s="26"/>
      <c r="AA220" s="26"/>
      <c r="AB220" s="26"/>
      <c r="AC220" s="26"/>
      <c r="AD220" s="74"/>
      <c r="AE220" s="74"/>
      <c r="AF220" s="74"/>
      <c r="AG220" s="74"/>
      <c r="AH220" s="74"/>
      <c r="AI220" s="74"/>
      <c r="AJ220" s="74"/>
      <c r="AK220" s="74"/>
      <c r="AL220" s="74"/>
      <c r="AM220" s="74"/>
      <c r="AN220" s="74"/>
      <c r="AO220" s="74"/>
      <c r="AP220" s="74"/>
      <c r="AQ220" s="74"/>
      <c r="AR220" s="74"/>
      <c r="AS220" s="74"/>
      <c r="AT220" s="26"/>
      <c r="AU220" s="26"/>
      <c r="AV220" s="26"/>
      <c r="AW220" s="26"/>
      <c r="AX220" s="26"/>
      <c r="AY220" s="26"/>
      <c r="AZ220" s="26"/>
      <c r="BA220" s="26"/>
      <c r="BB220" s="26"/>
      <c r="BC220" s="26"/>
      <c r="BD220" s="26"/>
      <c r="BE220" s="26"/>
      <c r="BF220" s="26"/>
      <c r="BG220" s="26"/>
      <c r="BH220" s="26"/>
      <c r="BI220" s="26"/>
      <c r="BJ220" s="26"/>
    </row>
    <row r="221" spans="7:62" s="1" customFormat="1" ht="12.75" customHeight="1" x14ac:dyDescent="0.15">
      <c r="G221" s="7"/>
      <c r="H221" s="7"/>
      <c r="J221" s="7"/>
      <c r="K221" s="7"/>
      <c r="L221" s="7"/>
      <c r="N221" s="7"/>
      <c r="O221" s="7"/>
      <c r="U221" s="26"/>
      <c r="V221" s="26"/>
      <c r="W221" s="26"/>
      <c r="X221" s="26"/>
      <c r="Y221" s="26"/>
      <c r="Z221" s="26"/>
      <c r="AA221" s="26"/>
      <c r="AB221" s="26"/>
      <c r="AC221" s="26"/>
      <c r="AD221" s="74"/>
      <c r="AE221" s="74"/>
      <c r="AF221" s="74"/>
      <c r="AG221" s="74"/>
      <c r="AH221" s="74"/>
      <c r="AI221" s="74"/>
      <c r="AJ221" s="74"/>
      <c r="AK221" s="74"/>
      <c r="AL221" s="74"/>
      <c r="AM221" s="74"/>
      <c r="AN221" s="74"/>
      <c r="AO221" s="74"/>
      <c r="AP221" s="74"/>
      <c r="AQ221" s="74"/>
      <c r="AR221" s="74"/>
      <c r="AS221" s="74"/>
      <c r="AT221" s="26"/>
      <c r="AU221" s="26"/>
      <c r="AV221" s="26"/>
      <c r="AW221" s="26"/>
      <c r="AX221" s="26"/>
      <c r="AY221" s="26"/>
      <c r="AZ221" s="26"/>
      <c r="BA221" s="26"/>
      <c r="BB221" s="26"/>
      <c r="BC221" s="26"/>
      <c r="BD221" s="26"/>
      <c r="BE221" s="26"/>
      <c r="BF221" s="26"/>
      <c r="BG221" s="26"/>
      <c r="BH221" s="26"/>
      <c r="BI221" s="26"/>
      <c r="BJ221" s="26"/>
    </row>
    <row r="222" spans="7:62" s="1" customFormat="1" ht="12.75" customHeight="1" x14ac:dyDescent="0.15">
      <c r="G222" s="7"/>
      <c r="H222" s="7"/>
      <c r="J222" s="7"/>
      <c r="K222" s="7"/>
      <c r="L222" s="7"/>
      <c r="N222" s="7"/>
      <c r="O222" s="7"/>
      <c r="U222" s="26"/>
      <c r="V222" s="26"/>
      <c r="W222" s="26"/>
      <c r="X222" s="26"/>
      <c r="Y222" s="26"/>
      <c r="Z222" s="26"/>
      <c r="AA222" s="26"/>
      <c r="AB222" s="26"/>
      <c r="AC222" s="26"/>
      <c r="AD222" s="74"/>
      <c r="AE222" s="74"/>
      <c r="AF222" s="74"/>
      <c r="AG222" s="74"/>
      <c r="AH222" s="74"/>
      <c r="AI222" s="74"/>
      <c r="AJ222" s="74"/>
      <c r="AK222" s="74"/>
      <c r="AL222" s="74"/>
      <c r="AM222" s="74"/>
      <c r="AN222" s="74"/>
      <c r="AO222" s="74"/>
      <c r="AP222" s="74"/>
      <c r="AQ222" s="74"/>
      <c r="AR222" s="74"/>
      <c r="AS222" s="74"/>
      <c r="AT222" s="26"/>
      <c r="AU222" s="26"/>
      <c r="AV222" s="26"/>
      <c r="AW222" s="26"/>
      <c r="AX222" s="26"/>
      <c r="AY222" s="26"/>
      <c r="AZ222" s="26"/>
      <c r="BA222" s="26"/>
      <c r="BB222" s="26"/>
      <c r="BC222" s="26"/>
      <c r="BD222" s="26"/>
      <c r="BE222" s="26"/>
      <c r="BF222" s="26"/>
      <c r="BG222" s="26"/>
      <c r="BH222" s="26"/>
      <c r="BI222" s="26"/>
      <c r="BJ222" s="26"/>
    </row>
    <row r="223" spans="7:62" s="1" customFormat="1" ht="12.75" customHeight="1" x14ac:dyDescent="0.15">
      <c r="G223" s="7"/>
      <c r="H223" s="7"/>
      <c r="J223" s="7"/>
      <c r="K223" s="7"/>
      <c r="L223" s="7"/>
      <c r="N223" s="7"/>
      <c r="O223" s="7"/>
      <c r="U223" s="26"/>
      <c r="V223" s="26"/>
      <c r="W223" s="26"/>
      <c r="X223" s="26"/>
      <c r="Y223" s="26"/>
      <c r="Z223" s="26"/>
      <c r="AA223" s="26"/>
      <c r="AB223" s="26"/>
      <c r="AC223" s="26"/>
      <c r="AD223" s="74"/>
      <c r="AE223" s="74"/>
      <c r="AF223" s="74"/>
      <c r="AG223" s="74"/>
      <c r="AH223" s="74"/>
      <c r="AI223" s="74"/>
      <c r="AJ223" s="74"/>
      <c r="AK223" s="74"/>
      <c r="AL223" s="74"/>
      <c r="AM223" s="74"/>
      <c r="AN223" s="74"/>
      <c r="AO223" s="74"/>
      <c r="AP223" s="74"/>
      <c r="AQ223" s="74"/>
      <c r="AR223" s="74"/>
      <c r="AS223" s="74"/>
      <c r="AT223" s="26"/>
      <c r="AU223" s="26"/>
      <c r="AV223" s="26"/>
      <c r="AW223" s="26"/>
      <c r="AX223" s="26"/>
      <c r="AY223" s="26"/>
      <c r="AZ223" s="26"/>
      <c r="BA223" s="26"/>
      <c r="BB223" s="26"/>
      <c r="BC223" s="26"/>
      <c r="BD223" s="26"/>
      <c r="BE223" s="26"/>
      <c r="BF223" s="26"/>
      <c r="BG223" s="26"/>
      <c r="BH223" s="26"/>
      <c r="BI223" s="26"/>
      <c r="BJ223" s="26"/>
    </row>
    <row r="224" spans="7:62" s="1" customFormat="1" ht="12.75" customHeight="1" x14ac:dyDescent="0.15">
      <c r="G224" s="7"/>
      <c r="H224" s="7"/>
      <c r="J224" s="7"/>
      <c r="K224" s="7"/>
      <c r="L224" s="7"/>
      <c r="N224" s="7"/>
      <c r="O224" s="7"/>
      <c r="U224" s="26"/>
      <c r="V224" s="26"/>
      <c r="W224" s="26"/>
      <c r="X224" s="26"/>
      <c r="Y224" s="26"/>
      <c r="Z224" s="26"/>
      <c r="AA224" s="26"/>
      <c r="AB224" s="26"/>
      <c r="AC224" s="26"/>
      <c r="AD224" s="74"/>
      <c r="AE224" s="74"/>
      <c r="AF224" s="74"/>
      <c r="AG224" s="74"/>
      <c r="AH224" s="74"/>
      <c r="AI224" s="74"/>
      <c r="AJ224" s="74"/>
      <c r="AK224" s="74"/>
      <c r="AL224" s="74"/>
      <c r="AM224" s="74"/>
      <c r="AN224" s="74"/>
      <c r="AO224" s="74"/>
      <c r="AP224" s="74"/>
      <c r="AQ224" s="74"/>
      <c r="AR224" s="74"/>
      <c r="AS224" s="74"/>
      <c r="AT224" s="26"/>
      <c r="AU224" s="26"/>
      <c r="AV224" s="26"/>
      <c r="AW224" s="26"/>
      <c r="AX224" s="26"/>
      <c r="AY224" s="26"/>
      <c r="AZ224" s="26"/>
      <c r="BA224" s="26"/>
      <c r="BB224" s="26"/>
      <c r="BC224" s="26"/>
      <c r="BD224" s="26"/>
      <c r="BE224" s="26"/>
      <c r="BF224" s="26"/>
      <c r="BG224" s="26"/>
      <c r="BH224" s="26"/>
      <c r="BI224" s="26"/>
      <c r="BJ224" s="26"/>
    </row>
    <row r="225" spans="7:62" s="1" customFormat="1" ht="12.75" customHeight="1" x14ac:dyDescent="0.15">
      <c r="G225" s="7"/>
      <c r="H225" s="7"/>
      <c r="J225" s="7"/>
      <c r="K225" s="7"/>
      <c r="L225" s="7"/>
      <c r="N225" s="7"/>
      <c r="O225" s="7"/>
      <c r="U225" s="26"/>
      <c r="V225" s="26"/>
      <c r="W225" s="26"/>
      <c r="X225" s="26"/>
      <c r="Y225" s="26"/>
      <c r="Z225" s="26"/>
      <c r="AA225" s="26"/>
      <c r="AB225" s="26"/>
      <c r="AC225" s="26"/>
      <c r="AD225" s="74"/>
      <c r="AE225" s="74"/>
      <c r="AF225" s="74"/>
      <c r="AG225" s="74"/>
      <c r="AH225" s="74"/>
      <c r="AI225" s="74"/>
      <c r="AJ225" s="74"/>
      <c r="AK225" s="74"/>
      <c r="AL225" s="74"/>
      <c r="AM225" s="74"/>
      <c r="AN225" s="74"/>
      <c r="AO225" s="74"/>
      <c r="AP225" s="74"/>
      <c r="AQ225" s="74"/>
      <c r="AR225" s="74"/>
      <c r="AS225" s="74"/>
      <c r="AT225" s="26"/>
      <c r="AU225" s="26"/>
      <c r="AV225" s="26"/>
      <c r="AW225" s="26"/>
      <c r="AX225" s="26"/>
      <c r="AY225" s="26"/>
      <c r="AZ225" s="26"/>
      <c r="BA225" s="26"/>
      <c r="BB225" s="26"/>
      <c r="BC225" s="26"/>
      <c r="BD225" s="26"/>
      <c r="BE225" s="26"/>
      <c r="BF225" s="26"/>
      <c r="BG225" s="26"/>
      <c r="BH225" s="26"/>
      <c r="BI225" s="26"/>
      <c r="BJ225" s="26"/>
    </row>
    <row r="226" spans="7:62" s="1" customFormat="1" ht="12.75" customHeight="1" x14ac:dyDescent="0.15">
      <c r="G226" s="7"/>
      <c r="H226" s="7"/>
      <c r="J226" s="7"/>
      <c r="K226" s="7"/>
      <c r="L226" s="7"/>
      <c r="N226" s="7"/>
      <c r="O226" s="7"/>
      <c r="U226" s="26"/>
      <c r="V226" s="26"/>
      <c r="W226" s="26"/>
      <c r="X226" s="26"/>
      <c r="Y226" s="26"/>
      <c r="Z226" s="26"/>
      <c r="AA226" s="26"/>
      <c r="AB226" s="26"/>
      <c r="AC226" s="26"/>
      <c r="AD226" s="74"/>
      <c r="AE226" s="74"/>
      <c r="AF226" s="74"/>
      <c r="AG226" s="74"/>
      <c r="AH226" s="74"/>
      <c r="AI226" s="74"/>
      <c r="AJ226" s="74"/>
      <c r="AK226" s="74"/>
      <c r="AL226" s="74"/>
      <c r="AM226" s="74"/>
      <c r="AN226" s="74"/>
      <c r="AO226" s="74"/>
      <c r="AP226" s="74"/>
      <c r="AQ226" s="74"/>
      <c r="AR226" s="74"/>
      <c r="AS226" s="74"/>
      <c r="AT226" s="26"/>
      <c r="AU226" s="26"/>
      <c r="AV226" s="26"/>
      <c r="AW226" s="26"/>
      <c r="AX226" s="26"/>
      <c r="AY226" s="26"/>
      <c r="AZ226" s="26"/>
      <c r="BA226" s="26"/>
      <c r="BB226" s="26"/>
      <c r="BC226" s="26"/>
      <c r="BD226" s="26"/>
      <c r="BE226" s="26"/>
      <c r="BF226" s="26"/>
      <c r="BG226" s="26"/>
      <c r="BH226" s="26"/>
      <c r="BI226" s="26"/>
      <c r="BJ226" s="26"/>
    </row>
    <row r="227" spans="7:62" s="1" customFormat="1" ht="12.75" customHeight="1" x14ac:dyDescent="0.15">
      <c r="G227" s="7"/>
      <c r="H227" s="7"/>
      <c r="J227" s="7"/>
      <c r="K227" s="7"/>
      <c r="L227" s="7"/>
      <c r="N227" s="7"/>
      <c r="O227" s="7"/>
      <c r="U227" s="26"/>
      <c r="V227" s="26"/>
      <c r="W227" s="26"/>
      <c r="X227" s="26"/>
      <c r="Y227" s="26"/>
      <c r="Z227" s="26"/>
      <c r="AA227" s="26"/>
      <c r="AB227" s="26"/>
      <c r="AC227" s="26"/>
      <c r="AD227" s="74"/>
      <c r="AE227" s="74"/>
      <c r="AF227" s="74"/>
      <c r="AG227" s="74"/>
      <c r="AH227" s="74"/>
      <c r="AI227" s="74"/>
      <c r="AJ227" s="74"/>
      <c r="AK227" s="74"/>
      <c r="AL227" s="74"/>
      <c r="AM227" s="74"/>
      <c r="AN227" s="74"/>
      <c r="AO227" s="74"/>
      <c r="AP227" s="74"/>
      <c r="AQ227" s="74"/>
      <c r="AR227" s="74"/>
      <c r="AS227" s="74"/>
      <c r="AT227" s="26"/>
      <c r="AU227" s="26"/>
      <c r="AV227" s="26"/>
      <c r="AW227" s="26"/>
      <c r="AX227" s="26"/>
      <c r="AY227" s="26"/>
      <c r="AZ227" s="26"/>
      <c r="BA227" s="26"/>
      <c r="BB227" s="26"/>
      <c r="BC227" s="26"/>
      <c r="BD227" s="26"/>
      <c r="BE227" s="26"/>
      <c r="BF227" s="26"/>
      <c r="BG227" s="26"/>
      <c r="BH227" s="26"/>
      <c r="BI227" s="26"/>
      <c r="BJ227" s="26"/>
    </row>
    <row r="228" spans="7:62" s="1" customFormat="1" ht="12.75" customHeight="1" x14ac:dyDescent="0.15">
      <c r="G228" s="7"/>
      <c r="H228" s="7"/>
      <c r="J228" s="7"/>
      <c r="K228" s="7"/>
      <c r="L228" s="7"/>
      <c r="N228" s="7"/>
      <c r="O228" s="7"/>
      <c r="U228" s="26"/>
      <c r="V228" s="26"/>
      <c r="W228" s="26"/>
      <c r="X228" s="26"/>
      <c r="Y228" s="26"/>
      <c r="Z228" s="26"/>
      <c r="AA228" s="26"/>
      <c r="AB228" s="26"/>
      <c r="AC228" s="26"/>
      <c r="AD228" s="74"/>
      <c r="AE228" s="74"/>
      <c r="AF228" s="74"/>
      <c r="AG228" s="74"/>
      <c r="AH228" s="74"/>
      <c r="AI228" s="74"/>
      <c r="AJ228" s="74"/>
      <c r="AK228" s="74"/>
      <c r="AL228" s="74"/>
      <c r="AM228" s="74"/>
      <c r="AN228" s="74"/>
      <c r="AO228" s="74"/>
      <c r="AP228" s="74"/>
      <c r="AQ228" s="74"/>
      <c r="AR228" s="74"/>
      <c r="AS228" s="74"/>
      <c r="AT228" s="26"/>
      <c r="AU228" s="26"/>
      <c r="AV228" s="26"/>
      <c r="AW228" s="26"/>
      <c r="AX228" s="26"/>
      <c r="AY228" s="26"/>
      <c r="AZ228" s="26"/>
      <c r="BA228" s="26"/>
      <c r="BB228" s="26"/>
      <c r="BC228" s="26"/>
      <c r="BD228" s="26"/>
      <c r="BE228" s="26"/>
      <c r="BF228" s="26"/>
      <c r="BG228" s="26"/>
      <c r="BH228" s="26"/>
      <c r="BI228" s="26"/>
      <c r="BJ228" s="26"/>
    </row>
    <row r="229" spans="7:62" s="1" customFormat="1" ht="12.75" customHeight="1" x14ac:dyDescent="0.15">
      <c r="G229" s="7"/>
      <c r="H229" s="7"/>
      <c r="J229" s="7"/>
      <c r="K229" s="7"/>
      <c r="L229" s="7"/>
      <c r="N229" s="7"/>
      <c r="O229" s="7"/>
      <c r="U229" s="26"/>
      <c r="V229" s="26"/>
      <c r="W229" s="26"/>
      <c r="X229" s="26"/>
      <c r="Y229" s="26"/>
      <c r="Z229" s="26"/>
      <c r="AA229" s="26"/>
      <c r="AB229" s="26"/>
      <c r="AC229" s="26"/>
      <c r="AD229" s="74"/>
      <c r="AE229" s="74"/>
      <c r="AF229" s="74"/>
      <c r="AG229" s="74"/>
      <c r="AH229" s="74"/>
      <c r="AI229" s="74"/>
      <c r="AJ229" s="74"/>
      <c r="AK229" s="74"/>
      <c r="AL229" s="74"/>
      <c r="AM229" s="74"/>
      <c r="AN229" s="74"/>
      <c r="AO229" s="74"/>
      <c r="AP229" s="74"/>
      <c r="AQ229" s="74"/>
      <c r="AR229" s="74"/>
      <c r="AS229" s="74"/>
      <c r="AT229" s="26"/>
      <c r="AU229" s="26"/>
      <c r="AV229" s="26"/>
      <c r="AW229" s="26"/>
      <c r="AX229" s="26"/>
      <c r="AY229" s="26"/>
      <c r="AZ229" s="26"/>
      <c r="BA229" s="26"/>
      <c r="BB229" s="26"/>
      <c r="BC229" s="26"/>
      <c r="BD229" s="26"/>
      <c r="BE229" s="26"/>
      <c r="BF229" s="26"/>
      <c r="BG229" s="26"/>
      <c r="BH229" s="26"/>
      <c r="BI229" s="26"/>
      <c r="BJ229" s="26"/>
    </row>
    <row r="230" spans="7:62" s="1" customFormat="1" ht="12.75" customHeight="1" x14ac:dyDescent="0.15">
      <c r="G230" s="7"/>
      <c r="H230" s="7"/>
      <c r="J230" s="7"/>
      <c r="K230" s="7"/>
      <c r="L230" s="7"/>
      <c r="N230" s="7"/>
      <c r="O230" s="7"/>
      <c r="U230" s="26"/>
      <c r="V230" s="26"/>
      <c r="W230" s="26"/>
      <c r="X230" s="26"/>
      <c r="Y230" s="26"/>
      <c r="Z230" s="26"/>
      <c r="AA230" s="26"/>
      <c r="AB230" s="26"/>
      <c r="AC230" s="26"/>
      <c r="AD230" s="74"/>
      <c r="AE230" s="74"/>
      <c r="AF230" s="74"/>
      <c r="AG230" s="74"/>
      <c r="AH230" s="74"/>
      <c r="AI230" s="74"/>
      <c r="AJ230" s="74"/>
      <c r="AK230" s="74"/>
      <c r="AL230" s="74"/>
      <c r="AM230" s="74"/>
      <c r="AN230" s="74"/>
      <c r="AO230" s="74"/>
      <c r="AP230" s="74"/>
      <c r="AQ230" s="74"/>
      <c r="AR230" s="74"/>
      <c r="AS230" s="74"/>
      <c r="AT230" s="26"/>
      <c r="AU230" s="26"/>
      <c r="AV230" s="26"/>
      <c r="AW230" s="26"/>
      <c r="AX230" s="26"/>
      <c r="AY230" s="26"/>
      <c r="AZ230" s="26"/>
      <c r="BA230" s="26"/>
      <c r="BB230" s="26"/>
      <c r="BC230" s="26"/>
      <c r="BD230" s="26"/>
      <c r="BE230" s="26"/>
      <c r="BF230" s="26"/>
      <c r="BG230" s="26"/>
      <c r="BH230" s="26"/>
      <c r="BI230" s="26"/>
      <c r="BJ230" s="26"/>
    </row>
    <row r="231" spans="7:62" s="1" customFormat="1" ht="12.75" customHeight="1" x14ac:dyDescent="0.15">
      <c r="G231" s="7"/>
      <c r="H231" s="7"/>
      <c r="J231" s="7"/>
      <c r="K231" s="7"/>
      <c r="L231" s="7"/>
      <c r="N231" s="7"/>
      <c r="O231" s="7"/>
      <c r="U231" s="26"/>
      <c r="V231" s="26"/>
      <c r="W231" s="26"/>
      <c r="X231" s="26"/>
      <c r="Y231" s="26"/>
      <c r="Z231" s="26"/>
      <c r="AA231" s="26"/>
      <c r="AB231" s="26"/>
      <c r="AC231" s="26"/>
      <c r="AD231" s="74"/>
      <c r="AE231" s="74"/>
      <c r="AF231" s="74"/>
      <c r="AG231" s="74"/>
      <c r="AH231" s="74"/>
      <c r="AI231" s="74"/>
      <c r="AJ231" s="74"/>
      <c r="AK231" s="74"/>
      <c r="AL231" s="74"/>
      <c r="AM231" s="74"/>
      <c r="AN231" s="74"/>
      <c r="AO231" s="74"/>
      <c r="AP231" s="74"/>
      <c r="AQ231" s="74"/>
      <c r="AR231" s="74"/>
      <c r="AS231" s="74"/>
      <c r="AT231" s="26"/>
      <c r="AU231" s="26"/>
      <c r="AV231" s="26"/>
      <c r="AW231" s="26"/>
      <c r="AX231" s="26"/>
      <c r="AY231" s="26"/>
      <c r="AZ231" s="26"/>
      <c r="BA231" s="26"/>
      <c r="BB231" s="26"/>
      <c r="BC231" s="26"/>
      <c r="BD231" s="26"/>
      <c r="BE231" s="26"/>
      <c r="BF231" s="26"/>
      <c r="BG231" s="26"/>
      <c r="BH231" s="26"/>
      <c r="BI231" s="26"/>
      <c r="BJ231" s="26"/>
    </row>
    <row r="232" spans="7:62" s="1" customFormat="1" ht="12.75" customHeight="1" x14ac:dyDescent="0.15">
      <c r="G232" s="7"/>
      <c r="H232" s="7"/>
      <c r="J232" s="7"/>
      <c r="K232" s="7"/>
      <c r="L232" s="7"/>
      <c r="N232" s="7"/>
      <c r="O232" s="7"/>
      <c r="U232" s="26"/>
      <c r="V232" s="26"/>
      <c r="W232" s="26"/>
      <c r="X232" s="26"/>
      <c r="Y232" s="26"/>
      <c r="Z232" s="26"/>
      <c r="AA232" s="26"/>
      <c r="AB232" s="26"/>
      <c r="AC232" s="26"/>
      <c r="AD232" s="74"/>
      <c r="AE232" s="74"/>
      <c r="AF232" s="74"/>
      <c r="AG232" s="74"/>
      <c r="AH232" s="74"/>
      <c r="AI232" s="74"/>
      <c r="AJ232" s="74"/>
      <c r="AK232" s="74"/>
      <c r="AL232" s="74"/>
      <c r="AM232" s="74"/>
      <c r="AN232" s="74"/>
      <c r="AO232" s="74"/>
      <c r="AP232" s="74"/>
      <c r="AQ232" s="74"/>
      <c r="AR232" s="74"/>
      <c r="AS232" s="74"/>
      <c r="AT232" s="26"/>
      <c r="AU232" s="26"/>
      <c r="AV232" s="26"/>
      <c r="AW232" s="26"/>
      <c r="AX232" s="26"/>
      <c r="AY232" s="26"/>
      <c r="AZ232" s="26"/>
      <c r="BA232" s="26"/>
      <c r="BB232" s="26"/>
      <c r="BC232" s="26"/>
      <c r="BD232" s="26"/>
      <c r="BE232" s="26"/>
      <c r="BF232" s="26"/>
      <c r="BG232" s="26"/>
      <c r="BH232" s="26"/>
      <c r="BI232" s="26"/>
      <c r="BJ232" s="26"/>
    </row>
    <row r="233" spans="7:62" s="1" customFormat="1" ht="12.75" customHeight="1" x14ac:dyDescent="0.15">
      <c r="G233" s="7"/>
      <c r="H233" s="7"/>
      <c r="J233" s="7"/>
      <c r="K233" s="7"/>
      <c r="L233" s="7"/>
      <c r="N233" s="7"/>
      <c r="O233" s="7"/>
      <c r="U233" s="26"/>
      <c r="V233" s="26"/>
      <c r="W233" s="26"/>
      <c r="X233" s="26"/>
      <c r="Y233" s="26"/>
      <c r="Z233" s="26"/>
      <c r="AA233" s="26"/>
      <c r="AB233" s="26"/>
      <c r="AC233" s="26"/>
      <c r="AD233" s="74"/>
      <c r="AE233" s="74"/>
      <c r="AF233" s="74"/>
      <c r="AG233" s="74"/>
      <c r="AH233" s="74"/>
      <c r="AI233" s="74"/>
      <c r="AJ233" s="74"/>
      <c r="AK233" s="74"/>
      <c r="AL233" s="74"/>
      <c r="AM233" s="74"/>
      <c r="AN233" s="74"/>
      <c r="AO233" s="74"/>
      <c r="AP233" s="74"/>
      <c r="AQ233" s="74"/>
      <c r="AR233" s="74"/>
      <c r="AS233" s="74"/>
      <c r="AT233" s="26"/>
      <c r="AU233" s="26"/>
      <c r="AV233" s="26"/>
      <c r="AW233" s="26"/>
      <c r="AX233" s="26"/>
      <c r="AY233" s="26"/>
      <c r="AZ233" s="26"/>
      <c r="BA233" s="26"/>
      <c r="BB233" s="26"/>
      <c r="BC233" s="26"/>
      <c r="BD233" s="26"/>
      <c r="BE233" s="26"/>
      <c r="BF233" s="26"/>
      <c r="BG233" s="26"/>
      <c r="BH233" s="26"/>
      <c r="BI233" s="26"/>
      <c r="BJ233" s="26"/>
    </row>
    <row r="234" spans="7:62" s="1" customFormat="1" ht="12.75" customHeight="1" x14ac:dyDescent="0.15">
      <c r="G234" s="7"/>
      <c r="H234" s="7"/>
      <c r="J234" s="7"/>
      <c r="K234" s="7"/>
      <c r="L234" s="7"/>
      <c r="N234" s="7"/>
      <c r="O234" s="7"/>
      <c r="U234" s="26"/>
      <c r="V234" s="26"/>
      <c r="W234" s="26"/>
      <c r="X234" s="26"/>
      <c r="Y234" s="26"/>
      <c r="Z234" s="26"/>
      <c r="AA234" s="26"/>
      <c r="AB234" s="26"/>
      <c r="AC234" s="26"/>
      <c r="AD234" s="74"/>
      <c r="AE234" s="74"/>
      <c r="AF234" s="74"/>
      <c r="AG234" s="74"/>
      <c r="AH234" s="74"/>
      <c r="AI234" s="74"/>
      <c r="AJ234" s="74"/>
      <c r="AK234" s="74"/>
      <c r="AL234" s="74"/>
      <c r="AM234" s="74"/>
      <c r="AN234" s="74"/>
      <c r="AO234" s="74"/>
      <c r="AP234" s="74"/>
      <c r="AQ234" s="74"/>
      <c r="AR234" s="74"/>
      <c r="AS234" s="74"/>
      <c r="AT234" s="26"/>
      <c r="AU234" s="26"/>
      <c r="AV234" s="26"/>
      <c r="AW234" s="26"/>
      <c r="AX234" s="26"/>
      <c r="AY234" s="26"/>
      <c r="AZ234" s="26"/>
      <c r="BA234" s="26"/>
      <c r="BB234" s="26"/>
      <c r="BC234" s="26"/>
      <c r="BD234" s="26"/>
      <c r="BE234" s="26"/>
      <c r="BF234" s="26"/>
      <c r="BG234" s="26"/>
      <c r="BH234" s="26"/>
      <c r="BI234" s="26"/>
      <c r="BJ234" s="26"/>
    </row>
    <row r="235" spans="7:62" s="1" customFormat="1" ht="12.75" customHeight="1" x14ac:dyDescent="0.15">
      <c r="G235" s="7"/>
      <c r="H235" s="7"/>
      <c r="J235" s="7"/>
      <c r="K235" s="7"/>
      <c r="L235" s="7"/>
      <c r="N235" s="7"/>
      <c r="O235" s="7"/>
      <c r="U235" s="26"/>
      <c r="V235" s="26"/>
      <c r="W235" s="26"/>
      <c r="X235" s="26"/>
      <c r="Y235" s="26"/>
      <c r="Z235" s="26"/>
      <c r="AA235" s="26"/>
      <c r="AB235" s="26"/>
      <c r="AC235" s="26"/>
      <c r="AD235" s="74"/>
      <c r="AE235" s="74"/>
      <c r="AF235" s="74"/>
      <c r="AG235" s="74"/>
      <c r="AH235" s="74"/>
      <c r="AI235" s="74"/>
      <c r="AJ235" s="74"/>
      <c r="AK235" s="74"/>
      <c r="AL235" s="74"/>
      <c r="AM235" s="74"/>
      <c r="AN235" s="74"/>
      <c r="AO235" s="74"/>
      <c r="AP235" s="74"/>
      <c r="AQ235" s="74"/>
      <c r="AR235" s="74"/>
      <c r="AS235" s="74"/>
      <c r="AT235" s="26"/>
      <c r="AU235" s="26"/>
      <c r="AV235" s="26"/>
      <c r="AW235" s="26"/>
      <c r="AX235" s="26"/>
      <c r="AY235" s="26"/>
      <c r="AZ235" s="26"/>
      <c r="BA235" s="26"/>
      <c r="BB235" s="26"/>
      <c r="BC235" s="26"/>
      <c r="BD235" s="26"/>
      <c r="BE235" s="26"/>
      <c r="BF235" s="26"/>
      <c r="BG235" s="26"/>
      <c r="BH235" s="26"/>
      <c r="BI235" s="26"/>
      <c r="BJ235" s="26"/>
    </row>
    <row r="236" spans="7:62" s="1" customFormat="1" ht="12.75" customHeight="1" x14ac:dyDescent="0.15">
      <c r="G236" s="7"/>
      <c r="H236" s="7"/>
      <c r="J236" s="7"/>
      <c r="K236" s="7"/>
      <c r="L236" s="7"/>
      <c r="N236" s="7"/>
      <c r="O236" s="7"/>
      <c r="U236" s="26"/>
      <c r="V236" s="26"/>
      <c r="W236" s="26"/>
      <c r="X236" s="26"/>
      <c r="Y236" s="26"/>
      <c r="Z236" s="26"/>
      <c r="AA236" s="26"/>
      <c r="AB236" s="26"/>
      <c r="AC236" s="26"/>
      <c r="AD236" s="74"/>
      <c r="AE236" s="74"/>
      <c r="AF236" s="74"/>
      <c r="AG236" s="74"/>
      <c r="AH236" s="74"/>
      <c r="AI236" s="74"/>
      <c r="AJ236" s="74"/>
      <c r="AK236" s="74"/>
      <c r="AL236" s="74"/>
      <c r="AM236" s="74"/>
      <c r="AN236" s="74"/>
      <c r="AO236" s="74"/>
      <c r="AP236" s="74"/>
      <c r="AQ236" s="74"/>
      <c r="AR236" s="74"/>
      <c r="AS236" s="74"/>
      <c r="AT236" s="26"/>
      <c r="AU236" s="26"/>
      <c r="AV236" s="26"/>
      <c r="AW236" s="26"/>
      <c r="AX236" s="26"/>
      <c r="AY236" s="26"/>
      <c r="AZ236" s="26"/>
      <c r="BA236" s="26"/>
      <c r="BB236" s="26"/>
      <c r="BC236" s="26"/>
      <c r="BD236" s="26"/>
      <c r="BE236" s="26"/>
      <c r="BF236" s="26"/>
      <c r="BG236" s="26"/>
      <c r="BH236" s="26"/>
      <c r="BI236" s="26"/>
      <c r="BJ236" s="26"/>
    </row>
    <row r="237" spans="7:62" s="1" customFormat="1" ht="12.75" customHeight="1" x14ac:dyDescent="0.15">
      <c r="G237" s="7"/>
      <c r="H237" s="7"/>
      <c r="J237" s="7"/>
      <c r="K237" s="7"/>
      <c r="L237" s="7"/>
      <c r="N237" s="7"/>
      <c r="O237" s="7"/>
      <c r="U237" s="26"/>
      <c r="V237" s="26"/>
      <c r="W237" s="26"/>
      <c r="X237" s="26"/>
      <c r="Y237" s="26"/>
      <c r="Z237" s="26"/>
      <c r="AA237" s="26"/>
      <c r="AB237" s="26"/>
      <c r="AC237" s="26"/>
      <c r="AD237" s="74"/>
      <c r="AE237" s="74"/>
      <c r="AF237" s="74"/>
      <c r="AG237" s="74"/>
      <c r="AH237" s="74"/>
      <c r="AI237" s="74"/>
      <c r="AJ237" s="74"/>
      <c r="AK237" s="74"/>
      <c r="AL237" s="74"/>
      <c r="AM237" s="74"/>
      <c r="AN237" s="74"/>
      <c r="AO237" s="74"/>
      <c r="AP237" s="74"/>
      <c r="AQ237" s="74"/>
      <c r="AR237" s="74"/>
      <c r="AS237" s="74"/>
      <c r="AT237" s="26"/>
      <c r="AU237" s="26"/>
      <c r="AV237" s="26"/>
      <c r="AW237" s="26"/>
      <c r="AX237" s="26"/>
      <c r="AY237" s="26"/>
      <c r="AZ237" s="26"/>
      <c r="BA237" s="26"/>
      <c r="BB237" s="26"/>
      <c r="BC237" s="26"/>
      <c r="BD237" s="26"/>
      <c r="BE237" s="26"/>
      <c r="BF237" s="26"/>
      <c r="BG237" s="26"/>
      <c r="BH237" s="26"/>
      <c r="BI237" s="26"/>
      <c r="BJ237" s="26"/>
    </row>
    <row r="238" spans="7:62" s="1" customFormat="1" ht="12.75" customHeight="1" x14ac:dyDescent="0.15">
      <c r="G238" s="7"/>
      <c r="H238" s="7"/>
      <c r="J238" s="7"/>
      <c r="K238" s="7"/>
      <c r="L238" s="7"/>
      <c r="N238" s="7"/>
      <c r="O238" s="7"/>
      <c r="U238" s="26"/>
      <c r="V238" s="26"/>
      <c r="W238" s="26"/>
      <c r="X238" s="26"/>
      <c r="Y238" s="26"/>
      <c r="Z238" s="26"/>
      <c r="AA238" s="26"/>
      <c r="AB238" s="26"/>
      <c r="AC238" s="26"/>
      <c r="AD238" s="74"/>
      <c r="AE238" s="74"/>
      <c r="AF238" s="74"/>
      <c r="AG238" s="74"/>
      <c r="AH238" s="74"/>
      <c r="AI238" s="74"/>
      <c r="AJ238" s="74"/>
      <c r="AK238" s="74"/>
      <c r="AL238" s="74"/>
      <c r="AM238" s="74"/>
      <c r="AN238" s="74"/>
      <c r="AO238" s="74"/>
      <c r="AP238" s="74"/>
      <c r="AQ238" s="74"/>
      <c r="AR238" s="74"/>
      <c r="AS238" s="74"/>
      <c r="AT238" s="26"/>
      <c r="AU238" s="26"/>
      <c r="AV238" s="26"/>
      <c r="AW238" s="26"/>
      <c r="AX238" s="26"/>
      <c r="AY238" s="26"/>
      <c r="AZ238" s="26"/>
      <c r="BA238" s="26"/>
      <c r="BB238" s="26"/>
      <c r="BC238" s="26"/>
      <c r="BD238" s="26"/>
      <c r="BE238" s="26"/>
      <c r="BF238" s="26"/>
      <c r="BG238" s="26"/>
      <c r="BH238" s="26"/>
      <c r="BI238" s="26"/>
      <c r="BJ238" s="26"/>
    </row>
    <row r="239" spans="7:62" s="1" customFormat="1" ht="12.75" customHeight="1" x14ac:dyDescent="0.15">
      <c r="G239" s="7"/>
      <c r="H239" s="7"/>
      <c r="J239" s="7"/>
      <c r="K239" s="7"/>
      <c r="L239" s="7"/>
      <c r="N239" s="7"/>
      <c r="O239" s="7"/>
      <c r="U239" s="26"/>
      <c r="V239" s="26"/>
      <c r="W239" s="26"/>
      <c r="X239" s="26"/>
      <c r="Y239" s="26"/>
      <c r="Z239" s="26"/>
      <c r="AA239" s="26"/>
      <c r="AB239" s="26"/>
      <c r="AC239" s="26"/>
      <c r="AD239" s="74"/>
      <c r="AE239" s="74"/>
      <c r="AF239" s="74"/>
      <c r="AG239" s="74"/>
      <c r="AH239" s="74"/>
      <c r="AI239" s="74"/>
      <c r="AJ239" s="74"/>
      <c r="AK239" s="74"/>
      <c r="AL239" s="74"/>
      <c r="AM239" s="74"/>
      <c r="AN239" s="74"/>
      <c r="AO239" s="74"/>
      <c r="AP239" s="74"/>
      <c r="AQ239" s="74"/>
      <c r="AR239" s="74"/>
      <c r="AS239" s="74"/>
      <c r="AT239" s="26"/>
      <c r="AU239" s="26"/>
      <c r="AV239" s="26"/>
      <c r="AW239" s="26"/>
      <c r="AX239" s="26"/>
      <c r="AY239" s="26"/>
      <c r="AZ239" s="26"/>
      <c r="BA239" s="26"/>
      <c r="BB239" s="26"/>
      <c r="BC239" s="26"/>
      <c r="BD239" s="26"/>
      <c r="BE239" s="26"/>
      <c r="BF239" s="26"/>
      <c r="BG239" s="26"/>
      <c r="BH239" s="26"/>
      <c r="BI239" s="26"/>
      <c r="BJ239" s="26"/>
    </row>
    <row r="240" spans="7:62" s="1" customFormat="1" ht="12.75" customHeight="1" x14ac:dyDescent="0.15">
      <c r="G240" s="7"/>
      <c r="H240" s="7"/>
      <c r="J240" s="7"/>
      <c r="K240" s="7"/>
      <c r="L240" s="7"/>
      <c r="N240" s="7"/>
      <c r="O240" s="7"/>
      <c r="U240" s="26"/>
      <c r="V240" s="26"/>
      <c r="W240" s="26"/>
      <c r="X240" s="26"/>
      <c r="Y240" s="26"/>
      <c r="Z240" s="26"/>
      <c r="AA240" s="26"/>
      <c r="AB240" s="26"/>
      <c r="AC240" s="26"/>
      <c r="AD240" s="74"/>
      <c r="AE240" s="74"/>
      <c r="AF240" s="74"/>
      <c r="AG240" s="74"/>
      <c r="AH240" s="74"/>
      <c r="AI240" s="74"/>
      <c r="AJ240" s="74"/>
      <c r="AK240" s="74"/>
      <c r="AL240" s="74"/>
      <c r="AM240" s="74"/>
      <c r="AN240" s="74"/>
      <c r="AO240" s="74"/>
      <c r="AP240" s="74"/>
      <c r="AQ240" s="74"/>
      <c r="AR240" s="74"/>
      <c r="AS240" s="74"/>
      <c r="AT240" s="26"/>
      <c r="AU240" s="26"/>
      <c r="AV240" s="26"/>
      <c r="AW240" s="26"/>
      <c r="AX240" s="26"/>
      <c r="AY240" s="26"/>
      <c r="AZ240" s="26"/>
      <c r="BA240" s="26"/>
      <c r="BB240" s="26"/>
      <c r="BC240" s="26"/>
      <c r="BD240" s="26"/>
      <c r="BE240" s="26"/>
      <c r="BF240" s="26"/>
      <c r="BG240" s="26"/>
      <c r="BH240" s="26"/>
      <c r="BI240" s="26"/>
      <c r="BJ240" s="26"/>
    </row>
    <row r="241" spans="7:62" s="1" customFormat="1" ht="12.75" customHeight="1" x14ac:dyDescent="0.15">
      <c r="G241" s="7"/>
      <c r="H241" s="7"/>
      <c r="J241" s="7"/>
      <c r="K241" s="7"/>
      <c r="L241" s="7"/>
      <c r="N241" s="7"/>
      <c r="O241" s="7"/>
      <c r="U241" s="26"/>
      <c r="V241" s="26"/>
      <c r="W241" s="26"/>
      <c r="X241" s="26"/>
      <c r="Y241" s="26"/>
      <c r="Z241" s="26"/>
      <c r="AA241" s="26"/>
      <c r="AB241" s="26"/>
      <c r="AC241" s="26"/>
      <c r="AD241" s="74"/>
      <c r="AE241" s="74"/>
      <c r="AF241" s="74"/>
      <c r="AG241" s="74"/>
      <c r="AH241" s="74"/>
      <c r="AI241" s="74"/>
      <c r="AJ241" s="74"/>
      <c r="AK241" s="74"/>
      <c r="AL241" s="74"/>
      <c r="AM241" s="74"/>
      <c r="AN241" s="74"/>
      <c r="AO241" s="74"/>
      <c r="AP241" s="74"/>
      <c r="AQ241" s="74"/>
      <c r="AR241" s="74"/>
      <c r="AS241" s="74"/>
      <c r="AT241" s="26"/>
      <c r="AU241" s="26"/>
      <c r="AV241" s="26"/>
      <c r="AW241" s="26"/>
      <c r="AX241" s="26"/>
      <c r="AY241" s="26"/>
      <c r="AZ241" s="26"/>
      <c r="BA241" s="26"/>
      <c r="BB241" s="26"/>
      <c r="BC241" s="26"/>
      <c r="BD241" s="26"/>
      <c r="BE241" s="26"/>
      <c r="BF241" s="26"/>
      <c r="BG241" s="26"/>
      <c r="BH241" s="26"/>
      <c r="BI241" s="26"/>
      <c r="BJ241" s="26"/>
    </row>
    <row r="242" spans="7:62" s="1" customFormat="1" ht="12.75" customHeight="1" x14ac:dyDescent="0.15">
      <c r="G242" s="7"/>
      <c r="H242" s="7"/>
      <c r="J242" s="7"/>
      <c r="K242" s="7"/>
      <c r="L242" s="7"/>
      <c r="N242" s="7"/>
      <c r="O242" s="7"/>
      <c r="U242" s="26"/>
      <c r="V242" s="26"/>
      <c r="W242" s="26"/>
      <c r="X242" s="26"/>
      <c r="Y242" s="26"/>
      <c r="Z242" s="26"/>
      <c r="AA242" s="26"/>
      <c r="AB242" s="26"/>
      <c r="AC242" s="26"/>
      <c r="AD242" s="74"/>
      <c r="AE242" s="74"/>
      <c r="AF242" s="74"/>
      <c r="AG242" s="74"/>
      <c r="AH242" s="74"/>
      <c r="AI242" s="74"/>
      <c r="AJ242" s="74"/>
      <c r="AK242" s="74"/>
      <c r="AL242" s="74"/>
      <c r="AM242" s="74"/>
      <c r="AN242" s="74"/>
      <c r="AO242" s="74"/>
      <c r="AP242" s="74"/>
      <c r="AQ242" s="74"/>
      <c r="AR242" s="74"/>
      <c r="AS242" s="74"/>
      <c r="AT242" s="26"/>
      <c r="AU242" s="26"/>
      <c r="AV242" s="26"/>
      <c r="AW242" s="26"/>
      <c r="AX242" s="26"/>
      <c r="AY242" s="26"/>
      <c r="AZ242" s="26"/>
      <c r="BA242" s="26"/>
      <c r="BB242" s="26"/>
      <c r="BC242" s="26"/>
      <c r="BD242" s="26"/>
      <c r="BE242" s="26"/>
      <c r="BF242" s="26"/>
      <c r="BG242" s="26"/>
      <c r="BH242" s="26"/>
      <c r="BI242" s="26"/>
      <c r="BJ242" s="26"/>
    </row>
    <row r="243" spans="7:62" s="1" customFormat="1" ht="12.75" customHeight="1" x14ac:dyDescent="0.15">
      <c r="G243" s="7"/>
      <c r="H243" s="7"/>
      <c r="J243" s="7"/>
      <c r="K243" s="7"/>
      <c r="L243" s="7"/>
      <c r="N243" s="7"/>
      <c r="O243" s="7"/>
      <c r="U243" s="26"/>
      <c r="V243" s="26"/>
      <c r="W243" s="26"/>
      <c r="X243" s="26"/>
      <c r="Y243" s="26"/>
      <c r="Z243" s="26"/>
      <c r="AA243" s="26"/>
      <c r="AB243" s="26"/>
      <c r="AC243" s="26"/>
      <c r="AD243" s="74"/>
      <c r="AE243" s="74"/>
      <c r="AF243" s="74"/>
      <c r="AG243" s="74"/>
      <c r="AH243" s="74"/>
      <c r="AI243" s="74"/>
      <c r="AJ243" s="74"/>
      <c r="AK243" s="74"/>
      <c r="AL243" s="74"/>
      <c r="AM243" s="74"/>
      <c r="AN243" s="74"/>
      <c r="AO243" s="74"/>
      <c r="AP243" s="74"/>
      <c r="AQ243" s="74"/>
      <c r="AR243" s="74"/>
      <c r="AS243" s="74"/>
      <c r="AT243" s="26"/>
      <c r="AU243" s="26"/>
      <c r="AV243" s="26"/>
      <c r="AW243" s="26"/>
      <c r="AX243" s="26"/>
      <c r="AY243" s="26"/>
      <c r="AZ243" s="26"/>
      <c r="BA243" s="26"/>
      <c r="BB243" s="26"/>
      <c r="BC243" s="26"/>
      <c r="BD243" s="26"/>
      <c r="BE243" s="26"/>
      <c r="BF243" s="26"/>
      <c r="BG243" s="26"/>
      <c r="BH243" s="26"/>
      <c r="BI243" s="26"/>
      <c r="BJ243" s="26"/>
    </row>
    <row r="244" spans="7:62" s="1" customFormat="1" ht="12.75" customHeight="1" x14ac:dyDescent="0.15">
      <c r="G244" s="7"/>
      <c r="H244" s="7"/>
      <c r="J244" s="7"/>
      <c r="K244" s="7"/>
      <c r="L244" s="7"/>
      <c r="N244" s="7"/>
      <c r="O244" s="7"/>
      <c r="U244" s="26"/>
      <c r="V244" s="26"/>
      <c r="W244" s="26"/>
      <c r="X244" s="26"/>
      <c r="Y244" s="26"/>
      <c r="Z244" s="26"/>
      <c r="AA244" s="26"/>
      <c r="AB244" s="26"/>
      <c r="AC244" s="26"/>
      <c r="AD244" s="74"/>
      <c r="AE244" s="74"/>
      <c r="AF244" s="74"/>
      <c r="AG244" s="74"/>
      <c r="AH244" s="74"/>
      <c r="AI244" s="74"/>
      <c r="AJ244" s="74"/>
      <c r="AK244" s="74"/>
      <c r="AL244" s="74"/>
      <c r="AM244" s="74"/>
      <c r="AN244" s="74"/>
      <c r="AO244" s="74"/>
      <c r="AP244" s="74"/>
      <c r="AQ244" s="74"/>
      <c r="AR244" s="74"/>
      <c r="AS244" s="74"/>
      <c r="AT244" s="26"/>
      <c r="AU244" s="26"/>
      <c r="AV244" s="26"/>
      <c r="AW244" s="26"/>
      <c r="AX244" s="26"/>
      <c r="AY244" s="26"/>
      <c r="AZ244" s="26"/>
      <c r="BA244" s="26"/>
      <c r="BB244" s="26"/>
      <c r="BC244" s="26"/>
      <c r="BD244" s="26"/>
      <c r="BE244" s="26"/>
      <c r="BF244" s="26"/>
      <c r="BG244" s="26"/>
      <c r="BH244" s="26"/>
      <c r="BI244" s="26"/>
      <c r="BJ244" s="26"/>
    </row>
    <row r="245" spans="7:62" s="1" customFormat="1" ht="12.75" customHeight="1" x14ac:dyDescent="0.15">
      <c r="G245" s="7"/>
      <c r="H245" s="7"/>
      <c r="J245" s="7"/>
      <c r="K245" s="7"/>
      <c r="L245" s="7"/>
      <c r="N245" s="7"/>
      <c r="O245" s="7"/>
      <c r="U245" s="26"/>
      <c r="V245" s="26"/>
      <c r="W245" s="26"/>
      <c r="X245" s="26"/>
      <c r="Y245" s="26"/>
      <c r="Z245" s="26"/>
      <c r="AA245" s="26"/>
      <c r="AB245" s="26"/>
      <c r="AC245" s="26"/>
      <c r="AD245" s="74"/>
      <c r="AE245" s="74"/>
      <c r="AF245" s="74"/>
      <c r="AG245" s="74"/>
      <c r="AH245" s="74"/>
      <c r="AI245" s="74"/>
      <c r="AJ245" s="74"/>
      <c r="AK245" s="74"/>
      <c r="AL245" s="74"/>
      <c r="AM245" s="74"/>
      <c r="AN245" s="74"/>
      <c r="AO245" s="74"/>
      <c r="AP245" s="74"/>
      <c r="AQ245" s="74"/>
      <c r="AR245" s="74"/>
      <c r="AS245" s="74"/>
      <c r="AT245" s="26"/>
      <c r="AU245" s="26"/>
      <c r="AV245" s="26"/>
      <c r="AW245" s="26"/>
      <c r="AX245" s="26"/>
      <c r="AY245" s="26"/>
      <c r="AZ245" s="26"/>
      <c r="BA245" s="26"/>
      <c r="BB245" s="26"/>
      <c r="BC245" s="26"/>
      <c r="BD245" s="26"/>
      <c r="BE245" s="26"/>
      <c r="BF245" s="26"/>
      <c r="BG245" s="26"/>
      <c r="BH245" s="26"/>
      <c r="BI245" s="26"/>
      <c r="BJ245" s="26"/>
    </row>
    <row r="246" spans="7:62" s="1" customFormat="1" ht="12.75" customHeight="1" x14ac:dyDescent="0.15">
      <c r="G246" s="7"/>
      <c r="H246" s="7"/>
      <c r="J246" s="7"/>
      <c r="K246" s="7"/>
      <c r="L246" s="7"/>
      <c r="N246" s="7"/>
      <c r="O246" s="7"/>
      <c r="U246" s="26"/>
      <c r="V246" s="26"/>
      <c r="W246" s="26"/>
      <c r="X246" s="26"/>
      <c r="Y246" s="26"/>
      <c r="Z246" s="26"/>
      <c r="AA246" s="26"/>
      <c r="AB246" s="26"/>
      <c r="AC246" s="26"/>
      <c r="AD246" s="74"/>
      <c r="AE246" s="74"/>
      <c r="AF246" s="74"/>
      <c r="AG246" s="74"/>
      <c r="AH246" s="74"/>
      <c r="AI246" s="74"/>
      <c r="AJ246" s="74"/>
      <c r="AK246" s="74"/>
      <c r="AL246" s="74"/>
      <c r="AM246" s="74"/>
      <c r="AN246" s="74"/>
      <c r="AO246" s="74"/>
      <c r="AP246" s="74"/>
      <c r="AQ246" s="74"/>
      <c r="AR246" s="74"/>
      <c r="AS246" s="74"/>
      <c r="AT246" s="26"/>
      <c r="AU246" s="26"/>
      <c r="AV246" s="26"/>
      <c r="AW246" s="26"/>
      <c r="AX246" s="26"/>
      <c r="AY246" s="26"/>
      <c r="AZ246" s="26"/>
      <c r="BA246" s="26"/>
      <c r="BB246" s="26"/>
      <c r="BC246" s="26"/>
      <c r="BD246" s="26"/>
      <c r="BE246" s="26"/>
      <c r="BF246" s="26"/>
      <c r="BG246" s="26"/>
      <c r="BH246" s="26"/>
      <c r="BI246" s="26"/>
      <c r="BJ246" s="26"/>
    </row>
    <row r="247" spans="7:62" s="1" customFormat="1" ht="12.75" customHeight="1" x14ac:dyDescent="0.15">
      <c r="G247" s="7"/>
      <c r="H247" s="7"/>
      <c r="J247" s="7"/>
      <c r="K247" s="7"/>
      <c r="L247" s="7"/>
      <c r="N247" s="7"/>
      <c r="O247" s="7"/>
      <c r="U247" s="26"/>
      <c r="V247" s="26"/>
      <c r="W247" s="26"/>
      <c r="X247" s="26"/>
      <c r="Y247" s="26"/>
      <c r="Z247" s="26"/>
      <c r="AA247" s="26"/>
      <c r="AB247" s="26"/>
      <c r="AC247" s="26"/>
      <c r="AD247" s="74"/>
      <c r="AE247" s="74"/>
      <c r="AF247" s="74"/>
      <c r="AG247" s="74"/>
      <c r="AH247" s="74"/>
      <c r="AI247" s="74"/>
      <c r="AJ247" s="74"/>
      <c r="AK247" s="74"/>
      <c r="AL247" s="74"/>
      <c r="AM247" s="74"/>
      <c r="AN247" s="74"/>
      <c r="AO247" s="74"/>
      <c r="AP247" s="74"/>
      <c r="AQ247" s="74"/>
      <c r="AR247" s="74"/>
      <c r="AS247" s="74"/>
      <c r="AT247" s="26"/>
      <c r="AU247" s="26"/>
      <c r="AV247" s="26"/>
      <c r="AW247" s="26"/>
      <c r="AX247" s="26"/>
      <c r="AY247" s="26"/>
      <c r="AZ247" s="26"/>
      <c r="BA247" s="26"/>
      <c r="BB247" s="26"/>
      <c r="BC247" s="26"/>
      <c r="BD247" s="26"/>
      <c r="BE247" s="26"/>
      <c r="BF247" s="26"/>
      <c r="BG247" s="26"/>
      <c r="BH247" s="26"/>
      <c r="BI247" s="26"/>
      <c r="BJ247" s="26"/>
    </row>
    <row r="248" spans="7:62" s="1" customFormat="1" ht="12.75" customHeight="1" x14ac:dyDescent="0.15">
      <c r="G248" s="7"/>
      <c r="H248" s="7"/>
      <c r="J248" s="7"/>
      <c r="K248" s="7"/>
      <c r="L248" s="7"/>
      <c r="N248" s="7"/>
      <c r="O248" s="7"/>
      <c r="U248" s="26"/>
      <c r="V248" s="26"/>
      <c r="W248" s="26"/>
      <c r="X248" s="26"/>
      <c r="Y248" s="26"/>
      <c r="Z248" s="26"/>
      <c r="AA248" s="26"/>
      <c r="AB248" s="26"/>
      <c r="AC248" s="26"/>
      <c r="AD248" s="74"/>
      <c r="AE248" s="74"/>
      <c r="AF248" s="74"/>
      <c r="AG248" s="74"/>
      <c r="AH248" s="74"/>
      <c r="AI248" s="74"/>
      <c r="AJ248" s="74"/>
      <c r="AK248" s="74"/>
      <c r="AL248" s="74"/>
      <c r="AM248" s="74"/>
      <c r="AN248" s="74"/>
      <c r="AO248" s="74"/>
      <c r="AP248" s="74"/>
      <c r="AQ248" s="74"/>
      <c r="AR248" s="74"/>
      <c r="AS248" s="74"/>
      <c r="AT248" s="26"/>
      <c r="AU248" s="26"/>
      <c r="AV248" s="26"/>
      <c r="AW248" s="26"/>
      <c r="AX248" s="26"/>
      <c r="AY248" s="26"/>
      <c r="AZ248" s="26"/>
      <c r="BA248" s="26"/>
      <c r="BB248" s="26"/>
      <c r="BC248" s="26"/>
      <c r="BD248" s="26"/>
      <c r="BE248" s="26"/>
      <c r="BF248" s="26"/>
      <c r="BG248" s="26"/>
      <c r="BH248" s="26"/>
      <c r="BI248" s="26"/>
      <c r="BJ248" s="26"/>
    </row>
    <row r="249" spans="7:62" s="1" customFormat="1" ht="12.75" customHeight="1" x14ac:dyDescent="0.15">
      <c r="G249" s="7"/>
      <c r="H249" s="7"/>
      <c r="J249" s="7"/>
      <c r="K249" s="7"/>
      <c r="L249" s="7"/>
      <c r="N249" s="7"/>
      <c r="O249" s="7"/>
      <c r="U249" s="26"/>
      <c r="V249" s="26"/>
      <c r="W249" s="26"/>
      <c r="X249" s="26"/>
      <c r="Y249" s="26"/>
      <c r="Z249" s="26"/>
      <c r="AA249" s="26"/>
      <c r="AB249" s="26"/>
      <c r="AC249" s="26"/>
      <c r="AD249" s="74"/>
      <c r="AE249" s="74"/>
      <c r="AF249" s="74"/>
      <c r="AG249" s="74"/>
      <c r="AH249" s="74"/>
      <c r="AI249" s="74"/>
      <c r="AJ249" s="74"/>
      <c r="AK249" s="74"/>
      <c r="AL249" s="74"/>
      <c r="AM249" s="74"/>
      <c r="AN249" s="74"/>
      <c r="AO249" s="74"/>
      <c r="AP249" s="74"/>
      <c r="AQ249" s="74"/>
      <c r="AR249" s="74"/>
      <c r="AS249" s="74"/>
      <c r="AT249" s="26"/>
      <c r="AU249" s="26"/>
      <c r="AV249" s="26"/>
      <c r="AW249" s="26"/>
      <c r="AX249" s="26"/>
      <c r="AY249" s="26"/>
      <c r="AZ249" s="26"/>
      <c r="BA249" s="26"/>
      <c r="BB249" s="26"/>
      <c r="BC249" s="26"/>
      <c r="BD249" s="26"/>
      <c r="BE249" s="26"/>
      <c r="BF249" s="26"/>
      <c r="BG249" s="26"/>
      <c r="BH249" s="26"/>
      <c r="BI249" s="26"/>
      <c r="BJ249" s="26"/>
    </row>
    <row r="250" spans="7:62" s="1" customFormat="1" ht="12.75" customHeight="1" x14ac:dyDescent="0.15">
      <c r="G250" s="7"/>
      <c r="H250" s="7"/>
      <c r="J250" s="7"/>
      <c r="K250" s="7"/>
      <c r="L250" s="7"/>
      <c r="N250" s="7"/>
      <c r="O250" s="7"/>
      <c r="U250" s="26"/>
      <c r="V250" s="26"/>
      <c r="W250" s="26"/>
      <c r="X250" s="26"/>
      <c r="Y250" s="26"/>
      <c r="Z250" s="26"/>
      <c r="AA250" s="26"/>
      <c r="AB250" s="26"/>
      <c r="AC250" s="26"/>
      <c r="AD250" s="74"/>
      <c r="AE250" s="74"/>
      <c r="AF250" s="74"/>
      <c r="AG250" s="74"/>
      <c r="AH250" s="74"/>
      <c r="AI250" s="74"/>
      <c r="AJ250" s="74"/>
      <c r="AK250" s="74"/>
      <c r="AL250" s="74"/>
      <c r="AM250" s="74"/>
      <c r="AN250" s="74"/>
      <c r="AO250" s="74"/>
      <c r="AP250" s="74"/>
      <c r="AQ250" s="74"/>
      <c r="AR250" s="74"/>
      <c r="AS250" s="74"/>
      <c r="AT250" s="26"/>
      <c r="AU250" s="26"/>
      <c r="AV250" s="26"/>
      <c r="AW250" s="26"/>
      <c r="AX250" s="26"/>
      <c r="AY250" s="26"/>
      <c r="AZ250" s="26"/>
      <c r="BA250" s="26"/>
      <c r="BB250" s="26"/>
      <c r="BC250" s="26"/>
      <c r="BD250" s="26"/>
      <c r="BE250" s="26"/>
      <c r="BF250" s="26"/>
      <c r="BG250" s="26"/>
      <c r="BH250" s="26"/>
      <c r="BI250" s="26"/>
      <c r="BJ250" s="26"/>
    </row>
    <row r="251" spans="7:62" s="1" customFormat="1" ht="12.75" customHeight="1" x14ac:dyDescent="0.15">
      <c r="G251" s="7"/>
      <c r="H251" s="7"/>
      <c r="J251" s="7"/>
      <c r="K251" s="7"/>
      <c r="L251" s="7"/>
      <c r="N251" s="7"/>
      <c r="O251" s="7"/>
      <c r="U251" s="26"/>
      <c r="V251" s="26"/>
      <c r="W251" s="26"/>
      <c r="X251" s="26"/>
      <c r="Y251" s="26"/>
      <c r="Z251" s="26"/>
      <c r="AA251" s="26"/>
      <c r="AB251" s="26"/>
      <c r="AC251" s="26"/>
      <c r="AD251" s="74"/>
      <c r="AE251" s="74"/>
      <c r="AF251" s="74"/>
      <c r="AG251" s="74"/>
      <c r="AH251" s="74"/>
      <c r="AI251" s="74"/>
      <c r="AJ251" s="74"/>
      <c r="AK251" s="74"/>
      <c r="AL251" s="74"/>
      <c r="AM251" s="74"/>
      <c r="AN251" s="74"/>
      <c r="AO251" s="74"/>
      <c r="AP251" s="74"/>
      <c r="AQ251" s="74"/>
      <c r="AR251" s="74"/>
      <c r="AS251" s="74"/>
      <c r="AT251" s="26"/>
      <c r="AU251" s="26"/>
      <c r="AV251" s="26"/>
      <c r="AW251" s="26"/>
      <c r="AX251" s="26"/>
      <c r="AY251" s="26"/>
      <c r="AZ251" s="26"/>
      <c r="BA251" s="26"/>
      <c r="BB251" s="26"/>
      <c r="BC251" s="26"/>
      <c r="BD251" s="26"/>
      <c r="BE251" s="26"/>
      <c r="BF251" s="26"/>
      <c r="BG251" s="26"/>
      <c r="BH251" s="26"/>
      <c r="BI251" s="26"/>
      <c r="BJ251" s="26"/>
    </row>
    <row r="252" spans="7:62" s="1" customFormat="1" ht="12.75" customHeight="1" x14ac:dyDescent="0.15">
      <c r="G252" s="7"/>
      <c r="H252" s="7"/>
      <c r="J252" s="7"/>
      <c r="K252" s="7"/>
      <c r="L252" s="7"/>
      <c r="N252" s="7"/>
      <c r="O252" s="7"/>
      <c r="U252" s="26"/>
      <c r="V252" s="26"/>
      <c r="W252" s="26"/>
      <c r="X252" s="26"/>
      <c r="Y252" s="26"/>
      <c r="Z252" s="26"/>
      <c r="AA252" s="26"/>
      <c r="AB252" s="26"/>
      <c r="AC252" s="26"/>
      <c r="AD252" s="74"/>
      <c r="AE252" s="74"/>
      <c r="AF252" s="74"/>
      <c r="AG252" s="74"/>
      <c r="AH252" s="74"/>
      <c r="AI252" s="74"/>
      <c r="AJ252" s="74"/>
      <c r="AK252" s="74"/>
      <c r="AL252" s="74"/>
      <c r="AM252" s="74"/>
      <c r="AN252" s="74"/>
      <c r="AO252" s="74"/>
      <c r="AP252" s="74"/>
      <c r="AQ252" s="74"/>
      <c r="AR252" s="74"/>
      <c r="AS252" s="74"/>
      <c r="AT252" s="26"/>
      <c r="AU252" s="26"/>
      <c r="AV252" s="26"/>
      <c r="AW252" s="26"/>
      <c r="AX252" s="26"/>
      <c r="AY252" s="26"/>
      <c r="AZ252" s="26"/>
      <c r="BA252" s="26"/>
      <c r="BB252" s="26"/>
      <c r="BC252" s="26"/>
      <c r="BD252" s="26"/>
      <c r="BE252" s="26"/>
      <c r="BF252" s="26"/>
      <c r="BG252" s="26"/>
      <c r="BH252" s="26"/>
      <c r="BI252" s="26"/>
      <c r="BJ252" s="26"/>
    </row>
    <row r="253" spans="7:62" s="1" customFormat="1" ht="12.75" customHeight="1" x14ac:dyDescent="0.15">
      <c r="G253" s="7"/>
      <c r="H253" s="7"/>
      <c r="J253" s="7"/>
      <c r="K253" s="7"/>
      <c r="L253" s="7"/>
      <c r="N253" s="7"/>
      <c r="O253" s="7"/>
      <c r="U253" s="26"/>
      <c r="V253" s="26"/>
      <c r="W253" s="26"/>
      <c r="X253" s="26"/>
      <c r="Y253" s="26"/>
      <c r="Z253" s="26"/>
      <c r="AA253" s="26"/>
      <c r="AB253" s="26"/>
      <c r="AC253" s="26"/>
      <c r="AD253" s="74"/>
      <c r="AE253" s="74"/>
      <c r="AF253" s="74"/>
      <c r="AG253" s="74"/>
      <c r="AH253" s="74"/>
      <c r="AI253" s="74"/>
      <c r="AJ253" s="74"/>
      <c r="AK253" s="74"/>
      <c r="AL253" s="74"/>
      <c r="AM253" s="74"/>
      <c r="AN253" s="74"/>
      <c r="AO253" s="74"/>
      <c r="AP253" s="74"/>
      <c r="AQ253" s="74"/>
      <c r="AR253" s="74"/>
      <c r="AS253" s="74"/>
      <c r="AT253" s="26"/>
      <c r="AU253" s="26"/>
      <c r="AV253" s="26"/>
      <c r="AW253" s="26"/>
      <c r="AX253" s="26"/>
      <c r="AY253" s="26"/>
      <c r="AZ253" s="26"/>
      <c r="BA253" s="26"/>
      <c r="BB253" s="26"/>
      <c r="BC253" s="26"/>
      <c r="BD253" s="26"/>
      <c r="BE253" s="26"/>
      <c r="BF253" s="26"/>
      <c r="BG253" s="26"/>
      <c r="BH253" s="26"/>
      <c r="BI253" s="26"/>
      <c r="BJ253" s="26"/>
    </row>
    <row r="254" spans="7:62" s="1" customFormat="1" ht="12.75" customHeight="1" x14ac:dyDescent="0.15">
      <c r="G254" s="7"/>
      <c r="H254" s="7"/>
      <c r="J254" s="7"/>
      <c r="K254" s="7"/>
      <c r="L254" s="7"/>
      <c r="N254" s="7"/>
      <c r="O254" s="7"/>
      <c r="U254" s="26"/>
      <c r="V254" s="26"/>
      <c r="W254" s="26"/>
      <c r="X254" s="26"/>
      <c r="Y254" s="26"/>
      <c r="Z254" s="26"/>
      <c r="AA254" s="26"/>
      <c r="AB254" s="26"/>
      <c r="AC254" s="26"/>
      <c r="AD254" s="74"/>
      <c r="AE254" s="74"/>
      <c r="AF254" s="74"/>
      <c r="AG254" s="74"/>
      <c r="AH254" s="74"/>
      <c r="AI254" s="74"/>
      <c r="AJ254" s="74"/>
      <c r="AK254" s="74"/>
      <c r="AL254" s="74"/>
      <c r="AM254" s="74"/>
      <c r="AN254" s="74"/>
      <c r="AO254" s="74"/>
      <c r="AP254" s="74"/>
      <c r="AQ254" s="74"/>
      <c r="AR254" s="74"/>
      <c r="AS254" s="74"/>
      <c r="AT254" s="26"/>
      <c r="AU254" s="26"/>
      <c r="AV254" s="26"/>
      <c r="AW254" s="26"/>
      <c r="AX254" s="26"/>
      <c r="AY254" s="26"/>
      <c r="AZ254" s="26"/>
      <c r="BA254" s="26"/>
      <c r="BB254" s="26"/>
      <c r="BC254" s="26"/>
      <c r="BD254" s="26"/>
      <c r="BE254" s="26"/>
      <c r="BF254" s="26"/>
      <c r="BG254" s="26"/>
      <c r="BH254" s="26"/>
      <c r="BI254" s="26"/>
      <c r="BJ254" s="26"/>
    </row>
    <row r="255" spans="7:62" s="1" customFormat="1" ht="12.75" customHeight="1" x14ac:dyDescent="0.15">
      <c r="G255" s="7"/>
      <c r="H255" s="7"/>
      <c r="J255" s="7"/>
      <c r="K255" s="7"/>
      <c r="L255" s="7"/>
      <c r="N255" s="7"/>
      <c r="O255" s="7"/>
      <c r="U255" s="26"/>
      <c r="V255" s="26"/>
      <c r="W255" s="26"/>
      <c r="X255" s="26"/>
      <c r="Y255" s="26"/>
      <c r="Z255" s="26"/>
      <c r="AA255" s="26"/>
      <c r="AB255" s="26"/>
      <c r="AC255" s="26"/>
      <c r="AD255" s="74"/>
      <c r="AE255" s="74"/>
      <c r="AF255" s="74"/>
      <c r="AG255" s="74"/>
      <c r="AH255" s="74"/>
      <c r="AI255" s="74"/>
      <c r="AJ255" s="74"/>
      <c r="AK255" s="74"/>
      <c r="AL255" s="74"/>
      <c r="AM255" s="74"/>
      <c r="AN255" s="74"/>
      <c r="AO255" s="74"/>
      <c r="AP255" s="74"/>
      <c r="AQ255" s="74"/>
      <c r="AR255" s="74"/>
      <c r="AS255" s="74"/>
      <c r="AT255" s="26"/>
      <c r="AU255" s="26"/>
      <c r="AV255" s="26"/>
      <c r="AW255" s="26"/>
      <c r="AX255" s="26"/>
      <c r="AY255" s="26"/>
      <c r="AZ255" s="26"/>
      <c r="BA255" s="26"/>
      <c r="BB255" s="26"/>
      <c r="BC255" s="26"/>
      <c r="BD255" s="26"/>
      <c r="BE255" s="26"/>
      <c r="BF255" s="26"/>
      <c r="BG255" s="26"/>
      <c r="BH255" s="26"/>
      <c r="BI255" s="26"/>
      <c r="BJ255" s="26"/>
    </row>
    <row r="256" spans="7:62" s="1" customFormat="1" ht="12.75" customHeight="1" x14ac:dyDescent="0.15">
      <c r="G256" s="7"/>
      <c r="H256" s="7"/>
      <c r="J256" s="7"/>
      <c r="K256" s="7"/>
      <c r="L256" s="7"/>
      <c r="N256" s="7"/>
      <c r="O256" s="7"/>
      <c r="U256" s="26"/>
      <c r="V256" s="26"/>
      <c r="W256" s="26"/>
      <c r="X256" s="26"/>
      <c r="Y256" s="26"/>
      <c r="Z256" s="26"/>
      <c r="AA256" s="26"/>
      <c r="AB256" s="26"/>
      <c r="AC256" s="26"/>
      <c r="AD256" s="74"/>
      <c r="AE256" s="74"/>
      <c r="AF256" s="74"/>
      <c r="AG256" s="74"/>
      <c r="AH256" s="74"/>
      <c r="AI256" s="74"/>
      <c r="AJ256" s="74"/>
      <c r="AK256" s="74"/>
      <c r="AL256" s="74"/>
      <c r="AM256" s="74"/>
      <c r="AN256" s="74"/>
      <c r="AO256" s="74"/>
      <c r="AP256" s="74"/>
      <c r="AQ256" s="74"/>
      <c r="AR256" s="74"/>
      <c r="AS256" s="74"/>
      <c r="AT256" s="26"/>
      <c r="AU256" s="26"/>
      <c r="AV256" s="26"/>
      <c r="AW256" s="26"/>
      <c r="AX256" s="26"/>
      <c r="AY256" s="26"/>
      <c r="AZ256" s="26"/>
      <c r="BA256" s="26"/>
      <c r="BB256" s="26"/>
      <c r="BC256" s="26"/>
      <c r="BD256" s="26"/>
      <c r="BE256" s="26"/>
      <c r="BF256" s="26"/>
      <c r="BG256" s="26"/>
      <c r="BH256" s="26"/>
      <c r="BI256" s="26"/>
      <c r="BJ256" s="26"/>
    </row>
    <row r="257" spans="7:62" s="1" customFormat="1" ht="12.75" customHeight="1" x14ac:dyDescent="0.15">
      <c r="G257" s="7"/>
      <c r="H257" s="7"/>
      <c r="J257" s="7"/>
      <c r="K257" s="7"/>
      <c r="L257" s="7"/>
      <c r="N257" s="7"/>
      <c r="O257" s="7"/>
      <c r="U257" s="26"/>
      <c r="V257" s="26"/>
      <c r="W257" s="26"/>
      <c r="X257" s="26"/>
      <c r="Y257" s="26"/>
      <c r="Z257" s="26"/>
      <c r="AA257" s="26"/>
      <c r="AB257" s="26"/>
      <c r="AC257" s="26"/>
      <c r="AD257" s="74"/>
      <c r="AE257" s="74"/>
      <c r="AF257" s="74"/>
      <c r="AG257" s="74"/>
      <c r="AH257" s="74"/>
      <c r="AI257" s="74"/>
      <c r="AJ257" s="74"/>
      <c r="AK257" s="74"/>
      <c r="AL257" s="74"/>
      <c r="AM257" s="74"/>
      <c r="AN257" s="74"/>
      <c r="AO257" s="74"/>
      <c r="AP257" s="74"/>
      <c r="AQ257" s="74"/>
      <c r="AR257" s="74"/>
      <c r="AS257" s="74"/>
      <c r="AT257" s="26"/>
      <c r="AU257" s="26"/>
      <c r="AV257" s="26"/>
      <c r="AW257" s="26"/>
      <c r="AX257" s="26"/>
      <c r="AY257" s="26"/>
      <c r="AZ257" s="26"/>
      <c r="BA257" s="26"/>
      <c r="BB257" s="26"/>
      <c r="BC257" s="26"/>
      <c r="BD257" s="26"/>
      <c r="BE257" s="26"/>
      <c r="BF257" s="26"/>
      <c r="BG257" s="26"/>
      <c r="BH257" s="26"/>
      <c r="BI257" s="26"/>
      <c r="BJ257" s="26"/>
    </row>
    <row r="258" spans="7:62" s="1" customFormat="1" ht="12.75" customHeight="1" x14ac:dyDescent="0.15">
      <c r="G258" s="7"/>
      <c r="H258" s="7"/>
      <c r="J258" s="7"/>
      <c r="K258" s="7"/>
      <c r="L258" s="7"/>
      <c r="N258" s="7"/>
      <c r="O258" s="7"/>
      <c r="U258" s="26"/>
      <c r="V258" s="26"/>
      <c r="W258" s="26"/>
      <c r="X258" s="26"/>
      <c r="Y258" s="26"/>
      <c r="Z258" s="26"/>
      <c r="AA258" s="26"/>
      <c r="AB258" s="26"/>
      <c r="AC258" s="26"/>
      <c r="AD258" s="74"/>
      <c r="AE258" s="74"/>
      <c r="AF258" s="74"/>
      <c r="AG258" s="74"/>
      <c r="AH258" s="74"/>
      <c r="AI258" s="74"/>
      <c r="AJ258" s="74"/>
      <c r="AK258" s="74"/>
      <c r="AL258" s="74"/>
      <c r="AM258" s="74"/>
      <c r="AN258" s="74"/>
      <c r="AO258" s="74"/>
      <c r="AP258" s="74"/>
      <c r="AQ258" s="74"/>
      <c r="AR258" s="74"/>
      <c r="AS258" s="74"/>
      <c r="AT258" s="26"/>
      <c r="AU258" s="26"/>
      <c r="AV258" s="26"/>
      <c r="AW258" s="26"/>
      <c r="AX258" s="26"/>
      <c r="AY258" s="26"/>
      <c r="AZ258" s="26"/>
      <c r="BA258" s="26"/>
      <c r="BB258" s="26"/>
      <c r="BC258" s="26"/>
      <c r="BD258" s="26"/>
      <c r="BE258" s="26"/>
      <c r="BF258" s="26"/>
      <c r="BG258" s="26"/>
      <c r="BH258" s="26"/>
      <c r="BI258" s="26"/>
      <c r="BJ258" s="26"/>
    </row>
    <row r="259" spans="7:62" s="1" customFormat="1" ht="12.75" customHeight="1" x14ac:dyDescent="0.15">
      <c r="G259" s="7"/>
      <c r="H259" s="7"/>
      <c r="J259" s="7"/>
      <c r="K259" s="7"/>
      <c r="L259" s="7"/>
      <c r="N259" s="7"/>
      <c r="O259" s="7"/>
      <c r="U259" s="26"/>
      <c r="V259" s="26"/>
      <c r="W259" s="26"/>
      <c r="X259" s="26"/>
      <c r="Y259" s="26"/>
      <c r="Z259" s="26"/>
      <c r="AA259" s="26"/>
      <c r="AB259" s="26"/>
      <c r="AC259" s="26"/>
      <c r="AD259" s="74"/>
      <c r="AE259" s="74"/>
      <c r="AF259" s="74"/>
      <c r="AG259" s="74"/>
      <c r="AH259" s="74"/>
      <c r="AI259" s="74"/>
      <c r="AJ259" s="74"/>
      <c r="AK259" s="74"/>
      <c r="AL259" s="74"/>
      <c r="AM259" s="74"/>
      <c r="AN259" s="74"/>
      <c r="AO259" s="74"/>
      <c r="AP259" s="74"/>
      <c r="AQ259" s="74"/>
      <c r="AR259" s="74"/>
      <c r="AS259" s="74"/>
      <c r="AT259" s="26"/>
      <c r="AU259" s="26"/>
      <c r="AV259" s="26"/>
      <c r="AW259" s="26"/>
      <c r="AX259" s="26"/>
      <c r="AY259" s="26"/>
      <c r="AZ259" s="26"/>
      <c r="BA259" s="26"/>
      <c r="BB259" s="26"/>
      <c r="BC259" s="26"/>
      <c r="BD259" s="26"/>
      <c r="BE259" s="26"/>
      <c r="BF259" s="26"/>
      <c r="BG259" s="26"/>
      <c r="BH259" s="26"/>
      <c r="BI259" s="26"/>
      <c r="BJ259" s="26"/>
    </row>
    <row r="260" spans="7:62" s="1" customFormat="1" ht="12.75" customHeight="1" x14ac:dyDescent="0.15">
      <c r="G260" s="7"/>
      <c r="H260" s="7"/>
      <c r="J260" s="7"/>
      <c r="K260" s="7"/>
      <c r="L260" s="7"/>
      <c r="N260" s="7"/>
      <c r="O260" s="7"/>
      <c r="U260" s="26"/>
      <c r="V260" s="26"/>
      <c r="W260" s="26"/>
      <c r="X260" s="26"/>
      <c r="Y260" s="26"/>
      <c r="Z260" s="26"/>
      <c r="AA260" s="26"/>
      <c r="AB260" s="26"/>
      <c r="AC260" s="26"/>
      <c r="AD260" s="74"/>
      <c r="AE260" s="74"/>
      <c r="AF260" s="74"/>
      <c r="AG260" s="74"/>
      <c r="AH260" s="74"/>
      <c r="AI260" s="74"/>
      <c r="AJ260" s="74"/>
      <c r="AK260" s="74"/>
      <c r="AL260" s="74"/>
      <c r="AM260" s="74"/>
      <c r="AN260" s="74"/>
      <c r="AO260" s="74"/>
      <c r="AP260" s="74"/>
      <c r="AQ260" s="74"/>
      <c r="AR260" s="74"/>
      <c r="AS260" s="74"/>
      <c r="AT260" s="26"/>
      <c r="AU260" s="26"/>
      <c r="AV260" s="26"/>
      <c r="AW260" s="26"/>
      <c r="AX260" s="26"/>
      <c r="AY260" s="26"/>
      <c r="AZ260" s="26"/>
      <c r="BA260" s="26"/>
      <c r="BB260" s="26"/>
      <c r="BC260" s="26"/>
      <c r="BD260" s="26"/>
      <c r="BE260" s="26"/>
      <c r="BF260" s="26"/>
      <c r="BG260" s="26"/>
      <c r="BH260" s="26"/>
      <c r="BI260" s="26"/>
      <c r="BJ260" s="26"/>
    </row>
    <row r="261" spans="7:62" s="1" customFormat="1" ht="12.75" customHeight="1" x14ac:dyDescent="0.15">
      <c r="G261" s="7"/>
      <c r="H261" s="7"/>
      <c r="J261" s="7"/>
      <c r="K261" s="7"/>
      <c r="L261" s="7"/>
      <c r="N261" s="7"/>
      <c r="O261" s="7"/>
      <c r="U261" s="26"/>
      <c r="V261" s="26"/>
      <c r="W261" s="26"/>
      <c r="X261" s="26"/>
      <c r="Y261" s="26"/>
      <c r="Z261" s="26"/>
      <c r="AA261" s="26"/>
      <c r="AB261" s="26"/>
      <c r="AC261" s="26"/>
      <c r="AD261" s="74"/>
      <c r="AE261" s="74"/>
      <c r="AF261" s="74"/>
      <c r="AG261" s="74"/>
      <c r="AH261" s="74"/>
      <c r="AI261" s="74"/>
      <c r="AJ261" s="74"/>
      <c r="AK261" s="74"/>
      <c r="AL261" s="74"/>
      <c r="AM261" s="74"/>
      <c r="AN261" s="74"/>
      <c r="AO261" s="74"/>
      <c r="AP261" s="74"/>
      <c r="AQ261" s="74"/>
      <c r="AR261" s="74"/>
      <c r="AS261" s="74"/>
      <c r="AT261" s="26"/>
      <c r="AU261" s="26"/>
      <c r="AV261" s="26"/>
      <c r="AW261" s="26"/>
      <c r="AX261" s="26"/>
      <c r="AY261" s="26"/>
      <c r="AZ261" s="26"/>
      <c r="BA261" s="26"/>
      <c r="BB261" s="26"/>
      <c r="BC261" s="26"/>
      <c r="BD261" s="26"/>
      <c r="BE261" s="26"/>
      <c r="BF261" s="26"/>
      <c r="BG261" s="26"/>
      <c r="BH261" s="26"/>
      <c r="BI261" s="26"/>
      <c r="BJ261" s="26"/>
    </row>
    <row r="262" spans="7:62" s="1" customFormat="1" ht="12.75" customHeight="1" x14ac:dyDescent="0.15">
      <c r="G262" s="7"/>
      <c r="H262" s="7"/>
      <c r="J262" s="7"/>
      <c r="K262" s="7"/>
      <c r="L262" s="7"/>
      <c r="N262" s="7"/>
      <c r="O262" s="7"/>
      <c r="U262" s="26"/>
      <c r="V262" s="26"/>
      <c r="W262" s="26"/>
      <c r="X262" s="26"/>
      <c r="Y262" s="26"/>
      <c r="Z262" s="26"/>
      <c r="AA262" s="26"/>
      <c r="AB262" s="26"/>
      <c r="AC262" s="26"/>
      <c r="AD262" s="74"/>
      <c r="AE262" s="74"/>
      <c r="AF262" s="74"/>
      <c r="AG262" s="74"/>
      <c r="AH262" s="74"/>
      <c r="AI262" s="74"/>
      <c r="AJ262" s="74"/>
      <c r="AK262" s="74"/>
      <c r="AL262" s="74"/>
      <c r="AM262" s="74"/>
      <c r="AN262" s="74"/>
      <c r="AO262" s="74"/>
      <c r="AP262" s="74"/>
      <c r="AQ262" s="74"/>
      <c r="AR262" s="74"/>
      <c r="AS262" s="74"/>
      <c r="AT262" s="26"/>
      <c r="AU262" s="26"/>
      <c r="AV262" s="26"/>
      <c r="AW262" s="26"/>
      <c r="AX262" s="26"/>
      <c r="AY262" s="26"/>
      <c r="AZ262" s="26"/>
      <c r="BA262" s="26"/>
      <c r="BB262" s="26"/>
      <c r="BC262" s="26"/>
      <c r="BD262" s="26"/>
      <c r="BE262" s="26"/>
      <c r="BF262" s="26"/>
      <c r="BG262" s="26"/>
      <c r="BH262" s="26"/>
      <c r="BI262" s="26"/>
      <c r="BJ262" s="26"/>
    </row>
    <row r="263" spans="7:62" s="1" customFormat="1" ht="12.75" customHeight="1" x14ac:dyDescent="0.15">
      <c r="G263" s="7"/>
      <c r="H263" s="7"/>
      <c r="J263" s="7"/>
      <c r="K263" s="7"/>
      <c r="L263" s="7"/>
      <c r="N263" s="7"/>
      <c r="O263" s="7"/>
      <c r="U263" s="26"/>
      <c r="V263" s="26"/>
      <c r="W263" s="26"/>
      <c r="X263" s="26"/>
      <c r="Y263" s="26"/>
      <c r="Z263" s="26"/>
      <c r="AA263" s="26"/>
      <c r="AB263" s="26"/>
      <c r="AC263" s="26"/>
      <c r="AD263" s="74"/>
      <c r="AE263" s="74"/>
      <c r="AF263" s="74"/>
      <c r="AG263" s="74"/>
      <c r="AH263" s="74"/>
      <c r="AI263" s="74"/>
      <c r="AJ263" s="74"/>
      <c r="AK263" s="74"/>
      <c r="AL263" s="74"/>
      <c r="AM263" s="74"/>
      <c r="AN263" s="74"/>
      <c r="AO263" s="74"/>
      <c r="AP263" s="74"/>
      <c r="AQ263" s="74"/>
      <c r="AR263" s="74"/>
      <c r="AS263" s="74"/>
      <c r="AT263" s="26"/>
      <c r="AU263" s="26"/>
      <c r="AV263" s="26"/>
      <c r="AW263" s="26"/>
      <c r="AX263" s="26"/>
      <c r="AY263" s="26"/>
      <c r="AZ263" s="26"/>
      <c r="BA263" s="26"/>
      <c r="BB263" s="26"/>
      <c r="BC263" s="26"/>
      <c r="BD263" s="26"/>
      <c r="BE263" s="26"/>
      <c r="BF263" s="26"/>
      <c r="BG263" s="26"/>
      <c r="BH263" s="26"/>
      <c r="BI263" s="26"/>
      <c r="BJ263" s="26"/>
    </row>
    <row r="264" spans="7:62" s="1" customFormat="1" ht="12.75" customHeight="1" x14ac:dyDescent="0.15">
      <c r="G264" s="7"/>
      <c r="H264" s="7"/>
      <c r="J264" s="7"/>
      <c r="K264" s="7"/>
      <c r="L264" s="7"/>
      <c r="N264" s="7"/>
      <c r="O264" s="7"/>
      <c r="U264" s="26"/>
      <c r="V264" s="26"/>
      <c r="W264" s="26"/>
      <c r="X264" s="26"/>
      <c r="Y264" s="26"/>
      <c r="Z264" s="26"/>
      <c r="AA264" s="26"/>
      <c r="AB264" s="26"/>
      <c r="AC264" s="26"/>
      <c r="AD264" s="74"/>
      <c r="AE264" s="74"/>
      <c r="AF264" s="74"/>
      <c r="AG264" s="74"/>
      <c r="AH264" s="74"/>
      <c r="AI264" s="74"/>
      <c r="AJ264" s="74"/>
      <c r="AK264" s="74"/>
      <c r="AL264" s="74"/>
      <c r="AM264" s="74"/>
      <c r="AN264" s="74"/>
      <c r="AO264" s="74"/>
      <c r="AP264" s="74"/>
      <c r="AQ264" s="74"/>
      <c r="AR264" s="74"/>
      <c r="AS264" s="74"/>
      <c r="AT264" s="26"/>
      <c r="AU264" s="26"/>
      <c r="AV264" s="26"/>
      <c r="AW264" s="26"/>
      <c r="AX264" s="26"/>
      <c r="AY264" s="26"/>
      <c r="AZ264" s="26"/>
      <c r="BA264" s="26"/>
      <c r="BB264" s="26"/>
      <c r="BC264" s="26"/>
      <c r="BD264" s="26"/>
      <c r="BE264" s="26"/>
      <c r="BF264" s="26"/>
      <c r="BG264" s="26"/>
      <c r="BH264" s="26"/>
      <c r="BI264" s="26"/>
      <c r="BJ264" s="26"/>
    </row>
    <row r="265" spans="7:62" s="1" customFormat="1" ht="12.75" customHeight="1" x14ac:dyDescent="0.15">
      <c r="G265" s="7"/>
      <c r="H265" s="7"/>
      <c r="J265" s="7"/>
      <c r="K265" s="7"/>
      <c r="L265" s="7"/>
      <c r="N265" s="7"/>
      <c r="O265" s="7"/>
      <c r="U265" s="26"/>
      <c r="V265" s="26"/>
      <c r="W265" s="26"/>
      <c r="X265" s="26"/>
      <c r="Y265" s="26"/>
      <c r="Z265" s="26"/>
      <c r="AA265" s="26"/>
      <c r="AB265" s="26"/>
      <c r="AC265" s="26"/>
      <c r="AD265" s="74"/>
      <c r="AE265" s="74"/>
      <c r="AF265" s="74"/>
      <c r="AG265" s="74"/>
      <c r="AH265" s="74"/>
      <c r="AI265" s="74"/>
      <c r="AJ265" s="74"/>
      <c r="AK265" s="74"/>
      <c r="AL265" s="74"/>
      <c r="AM265" s="74"/>
      <c r="AN265" s="74"/>
      <c r="AO265" s="74"/>
      <c r="AP265" s="74"/>
      <c r="AQ265" s="74"/>
      <c r="AR265" s="74"/>
      <c r="AS265" s="74"/>
      <c r="AT265" s="26"/>
      <c r="AU265" s="26"/>
      <c r="AV265" s="26"/>
      <c r="AW265" s="26"/>
      <c r="AX265" s="26"/>
      <c r="AY265" s="26"/>
      <c r="AZ265" s="26"/>
      <c r="BA265" s="26"/>
      <c r="BB265" s="26"/>
      <c r="BC265" s="26"/>
      <c r="BD265" s="26"/>
      <c r="BE265" s="26"/>
      <c r="BF265" s="26"/>
      <c r="BG265" s="26"/>
      <c r="BH265" s="26"/>
      <c r="BI265" s="26"/>
      <c r="BJ265" s="26"/>
    </row>
    <row r="266" spans="7:62" s="1" customFormat="1" ht="12.75" customHeight="1" x14ac:dyDescent="0.15">
      <c r="G266" s="7"/>
      <c r="H266" s="7"/>
      <c r="J266" s="7"/>
      <c r="K266" s="7"/>
      <c r="L266" s="7"/>
      <c r="N266" s="7"/>
      <c r="O266" s="7"/>
      <c r="U266" s="26"/>
      <c r="V266" s="26"/>
      <c r="W266" s="26"/>
      <c r="X266" s="26"/>
      <c r="Y266" s="26"/>
      <c r="Z266" s="26"/>
      <c r="AA266" s="26"/>
      <c r="AB266" s="26"/>
      <c r="AC266" s="26"/>
      <c r="AD266" s="74"/>
      <c r="AE266" s="74"/>
      <c r="AF266" s="74"/>
      <c r="AG266" s="74"/>
      <c r="AH266" s="74"/>
      <c r="AI266" s="74"/>
      <c r="AJ266" s="74"/>
      <c r="AK266" s="74"/>
      <c r="AL266" s="74"/>
      <c r="AM266" s="74"/>
      <c r="AN266" s="74"/>
      <c r="AO266" s="74"/>
      <c r="AP266" s="74"/>
      <c r="AQ266" s="74"/>
      <c r="AR266" s="74"/>
      <c r="AS266" s="74"/>
      <c r="AT266" s="26"/>
      <c r="AU266" s="26"/>
      <c r="AV266" s="26"/>
      <c r="AW266" s="26"/>
      <c r="AX266" s="26"/>
      <c r="AY266" s="26"/>
      <c r="AZ266" s="26"/>
      <c r="BA266" s="26"/>
      <c r="BB266" s="26"/>
      <c r="BC266" s="26"/>
      <c r="BD266" s="26"/>
      <c r="BE266" s="26"/>
      <c r="BF266" s="26"/>
      <c r="BG266" s="26"/>
      <c r="BH266" s="26"/>
      <c r="BI266" s="26"/>
      <c r="BJ266" s="26"/>
    </row>
    <row r="267" spans="7:62" s="1" customFormat="1" ht="12.75" customHeight="1" x14ac:dyDescent="0.15">
      <c r="G267" s="7"/>
      <c r="H267" s="7"/>
      <c r="J267" s="7"/>
      <c r="K267" s="7"/>
      <c r="L267" s="7"/>
      <c r="N267" s="7"/>
      <c r="O267" s="7"/>
      <c r="U267" s="26"/>
      <c r="V267" s="26"/>
      <c r="W267" s="26"/>
      <c r="X267" s="26"/>
      <c r="Y267" s="26"/>
      <c r="Z267" s="26"/>
      <c r="AA267" s="26"/>
      <c r="AB267" s="26"/>
      <c r="AC267" s="26"/>
      <c r="AD267" s="74"/>
      <c r="AE267" s="74"/>
      <c r="AF267" s="74"/>
      <c r="AG267" s="74"/>
      <c r="AH267" s="74"/>
      <c r="AI267" s="74"/>
      <c r="AJ267" s="74"/>
      <c r="AK267" s="74"/>
      <c r="AL267" s="74"/>
      <c r="AM267" s="74"/>
      <c r="AN267" s="74"/>
      <c r="AO267" s="74"/>
      <c r="AP267" s="74"/>
      <c r="AQ267" s="74"/>
      <c r="AR267" s="74"/>
      <c r="AS267" s="74"/>
      <c r="AT267" s="26"/>
      <c r="AU267" s="26"/>
      <c r="AV267" s="26"/>
      <c r="AW267" s="26"/>
      <c r="AX267" s="26"/>
      <c r="AY267" s="26"/>
      <c r="AZ267" s="26"/>
      <c r="BA267" s="26"/>
      <c r="BB267" s="26"/>
      <c r="BC267" s="26"/>
      <c r="BD267" s="26"/>
      <c r="BE267" s="26"/>
      <c r="BF267" s="26"/>
      <c r="BG267" s="26"/>
      <c r="BH267" s="26"/>
      <c r="BI267" s="26"/>
      <c r="BJ267" s="26"/>
    </row>
    <row r="268" spans="7:62" s="1" customFormat="1" ht="12.75" customHeight="1" x14ac:dyDescent="0.15">
      <c r="G268" s="7"/>
      <c r="H268" s="7"/>
      <c r="J268" s="7"/>
      <c r="K268" s="7"/>
      <c r="L268" s="7"/>
      <c r="N268" s="7"/>
      <c r="O268" s="7"/>
      <c r="U268" s="26"/>
      <c r="V268" s="26"/>
      <c r="W268" s="26"/>
      <c r="X268" s="26"/>
      <c r="Y268" s="26"/>
      <c r="Z268" s="26"/>
      <c r="AA268" s="26"/>
      <c r="AB268" s="26"/>
      <c r="AC268" s="26"/>
      <c r="AD268" s="74"/>
      <c r="AE268" s="74"/>
      <c r="AF268" s="74"/>
      <c r="AG268" s="74"/>
      <c r="AH268" s="74"/>
      <c r="AI268" s="74"/>
      <c r="AJ268" s="74"/>
      <c r="AK268" s="74"/>
      <c r="AL268" s="74"/>
      <c r="AM268" s="74"/>
      <c r="AN268" s="74"/>
      <c r="AO268" s="74"/>
      <c r="AP268" s="74"/>
      <c r="AQ268" s="74"/>
      <c r="AR268" s="74"/>
      <c r="AS268" s="74"/>
      <c r="AT268" s="26"/>
      <c r="AU268" s="26"/>
      <c r="AV268" s="26"/>
      <c r="AW268" s="26"/>
      <c r="AX268" s="26"/>
      <c r="AY268" s="26"/>
      <c r="AZ268" s="26"/>
      <c r="BA268" s="26"/>
      <c r="BB268" s="26"/>
      <c r="BC268" s="26"/>
      <c r="BD268" s="26"/>
      <c r="BE268" s="26"/>
      <c r="BF268" s="26"/>
      <c r="BG268" s="26"/>
      <c r="BH268" s="26"/>
      <c r="BI268" s="26"/>
      <c r="BJ268" s="26"/>
    </row>
    <row r="269" spans="7:62" s="1" customFormat="1" ht="12.75" customHeight="1" x14ac:dyDescent="0.15">
      <c r="G269" s="7"/>
      <c r="H269" s="7"/>
      <c r="J269" s="7"/>
      <c r="K269" s="7"/>
      <c r="L269" s="7"/>
      <c r="N269" s="7"/>
      <c r="O269" s="7"/>
      <c r="U269" s="26"/>
      <c r="V269" s="26"/>
      <c r="W269" s="26"/>
      <c r="X269" s="26"/>
      <c r="Y269" s="26"/>
      <c r="Z269" s="26"/>
      <c r="AA269" s="26"/>
      <c r="AB269" s="26"/>
      <c r="AC269" s="26"/>
      <c r="AD269" s="74"/>
      <c r="AE269" s="74"/>
      <c r="AF269" s="74"/>
      <c r="AG269" s="74"/>
      <c r="AH269" s="74"/>
      <c r="AI269" s="74"/>
      <c r="AJ269" s="74"/>
      <c r="AK269" s="74"/>
      <c r="AL269" s="74"/>
      <c r="AM269" s="74"/>
      <c r="AN269" s="74"/>
      <c r="AO269" s="74"/>
      <c r="AP269" s="74"/>
      <c r="AQ269" s="74"/>
      <c r="AR269" s="74"/>
      <c r="AS269" s="74"/>
      <c r="AT269" s="26"/>
      <c r="AU269" s="26"/>
      <c r="AV269" s="26"/>
      <c r="AW269" s="26"/>
      <c r="AX269" s="26"/>
      <c r="AY269" s="26"/>
      <c r="AZ269" s="26"/>
      <c r="BA269" s="26"/>
      <c r="BB269" s="26"/>
      <c r="BC269" s="26"/>
      <c r="BD269" s="26"/>
      <c r="BE269" s="26"/>
      <c r="BF269" s="26"/>
      <c r="BG269" s="26"/>
      <c r="BH269" s="26"/>
      <c r="BI269" s="26"/>
      <c r="BJ269" s="26"/>
    </row>
    <row r="270" spans="7:62" s="1" customFormat="1" ht="12.75" customHeight="1" x14ac:dyDescent="0.15">
      <c r="G270" s="7"/>
      <c r="H270" s="7"/>
      <c r="J270" s="7"/>
      <c r="K270" s="7"/>
      <c r="L270" s="7"/>
      <c r="N270" s="7"/>
      <c r="O270" s="7"/>
      <c r="U270" s="26"/>
      <c r="V270" s="26"/>
      <c r="W270" s="26"/>
      <c r="X270" s="26"/>
      <c r="Y270" s="26"/>
      <c r="Z270" s="26"/>
      <c r="AA270" s="26"/>
      <c r="AB270" s="26"/>
      <c r="AC270" s="26"/>
      <c r="AD270" s="74"/>
      <c r="AE270" s="74"/>
      <c r="AF270" s="74"/>
      <c r="AG270" s="74"/>
      <c r="AH270" s="74"/>
      <c r="AI270" s="74"/>
      <c r="AJ270" s="74"/>
      <c r="AK270" s="74"/>
      <c r="AL270" s="74"/>
      <c r="AM270" s="74"/>
      <c r="AN270" s="74"/>
      <c r="AO270" s="74"/>
      <c r="AP270" s="74"/>
      <c r="AQ270" s="74"/>
      <c r="AR270" s="74"/>
      <c r="AS270" s="74"/>
      <c r="AT270" s="26"/>
      <c r="AU270" s="26"/>
      <c r="AV270" s="26"/>
      <c r="AW270" s="26"/>
      <c r="AX270" s="26"/>
      <c r="AY270" s="26"/>
      <c r="AZ270" s="26"/>
      <c r="BA270" s="26"/>
      <c r="BB270" s="26"/>
      <c r="BC270" s="26"/>
      <c r="BD270" s="26"/>
      <c r="BE270" s="26"/>
      <c r="BF270" s="26"/>
      <c r="BG270" s="26"/>
      <c r="BH270" s="26"/>
      <c r="BI270" s="26"/>
      <c r="BJ270" s="26"/>
    </row>
    <row r="271" spans="7:62" s="1" customFormat="1" ht="12.75" customHeight="1" x14ac:dyDescent="0.15">
      <c r="G271" s="7"/>
      <c r="H271" s="7"/>
      <c r="J271" s="7"/>
      <c r="K271" s="7"/>
      <c r="L271" s="7"/>
      <c r="N271" s="7"/>
      <c r="O271" s="7"/>
      <c r="U271" s="26"/>
      <c r="V271" s="26"/>
      <c r="W271" s="26"/>
      <c r="X271" s="26"/>
      <c r="Y271" s="26"/>
      <c r="Z271" s="26"/>
      <c r="AA271" s="26"/>
      <c r="AB271" s="26"/>
      <c r="AC271" s="26"/>
      <c r="AD271" s="74"/>
      <c r="AE271" s="74"/>
      <c r="AF271" s="74"/>
      <c r="AG271" s="74"/>
      <c r="AH271" s="74"/>
      <c r="AI271" s="74"/>
      <c r="AJ271" s="74"/>
      <c r="AK271" s="74"/>
      <c r="AL271" s="74"/>
      <c r="AM271" s="74"/>
      <c r="AN271" s="74"/>
      <c r="AO271" s="74"/>
      <c r="AP271" s="74"/>
      <c r="AQ271" s="74"/>
      <c r="AR271" s="74"/>
      <c r="AS271" s="74"/>
      <c r="AT271" s="26"/>
      <c r="AU271" s="26"/>
      <c r="AV271" s="26"/>
      <c r="AW271" s="26"/>
      <c r="AX271" s="26"/>
      <c r="AY271" s="26"/>
      <c r="AZ271" s="26"/>
      <c r="BA271" s="26"/>
      <c r="BB271" s="26"/>
      <c r="BC271" s="26"/>
      <c r="BD271" s="26"/>
      <c r="BE271" s="26"/>
      <c r="BF271" s="26"/>
      <c r="BG271" s="26"/>
      <c r="BH271" s="26"/>
      <c r="BI271" s="26"/>
      <c r="BJ271" s="26"/>
    </row>
    <row r="272" spans="7:62" s="1" customFormat="1" ht="12.75" customHeight="1" x14ac:dyDescent="0.15">
      <c r="G272" s="7"/>
      <c r="H272" s="7"/>
      <c r="J272" s="7"/>
      <c r="K272" s="7"/>
      <c r="L272" s="7"/>
      <c r="N272" s="7"/>
      <c r="O272" s="7"/>
      <c r="U272" s="26"/>
      <c r="V272" s="26"/>
      <c r="W272" s="26"/>
      <c r="X272" s="26"/>
      <c r="Y272" s="26"/>
      <c r="Z272" s="26"/>
      <c r="AA272" s="26"/>
      <c r="AB272" s="26"/>
      <c r="AC272" s="26"/>
      <c r="AD272" s="74"/>
      <c r="AE272" s="74"/>
      <c r="AF272" s="74"/>
      <c r="AG272" s="74"/>
      <c r="AH272" s="74"/>
      <c r="AI272" s="74"/>
      <c r="AJ272" s="74"/>
      <c r="AK272" s="74"/>
      <c r="AL272" s="74"/>
      <c r="AM272" s="74"/>
      <c r="AN272" s="74"/>
      <c r="AO272" s="74"/>
      <c r="AP272" s="74"/>
      <c r="AQ272" s="74"/>
      <c r="AR272" s="74"/>
      <c r="AS272" s="74"/>
      <c r="AT272" s="26"/>
      <c r="AU272" s="26"/>
      <c r="AV272" s="26"/>
      <c r="AW272" s="26"/>
      <c r="AX272" s="26"/>
      <c r="AY272" s="26"/>
      <c r="AZ272" s="26"/>
      <c r="BA272" s="26"/>
      <c r="BB272" s="26"/>
      <c r="BC272" s="26"/>
      <c r="BD272" s="26"/>
      <c r="BE272" s="26"/>
      <c r="BF272" s="26"/>
      <c r="BG272" s="26"/>
      <c r="BH272" s="26"/>
      <c r="BI272" s="26"/>
      <c r="BJ272" s="26"/>
    </row>
    <row r="273" spans="7:62" s="1" customFormat="1" ht="12.75" customHeight="1" x14ac:dyDescent="0.15">
      <c r="G273" s="7"/>
      <c r="H273" s="7"/>
      <c r="J273" s="7"/>
      <c r="K273" s="7"/>
      <c r="L273" s="7"/>
      <c r="N273" s="7"/>
      <c r="O273" s="7"/>
      <c r="U273" s="26"/>
      <c r="V273" s="26"/>
      <c r="W273" s="26"/>
      <c r="X273" s="26"/>
      <c r="Y273" s="26"/>
      <c r="Z273" s="26"/>
      <c r="AA273" s="26"/>
      <c r="AB273" s="26"/>
      <c r="AC273" s="26"/>
      <c r="AD273" s="74"/>
      <c r="AE273" s="74"/>
      <c r="AF273" s="74"/>
      <c r="AG273" s="74"/>
      <c r="AH273" s="74"/>
      <c r="AI273" s="74"/>
      <c r="AJ273" s="74"/>
      <c r="AK273" s="74"/>
      <c r="AL273" s="74"/>
      <c r="AM273" s="74"/>
      <c r="AN273" s="74"/>
      <c r="AO273" s="74"/>
      <c r="AP273" s="74"/>
      <c r="AQ273" s="74"/>
      <c r="AR273" s="74"/>
      <c r="AS273" s="74"/>
      <c r="AT273" s="26"/>
      <c r="AU273" s="26"/>
      <c r="AV273" s="26"/>
      <c r="AW273" s="26"/>
      <c r="AX273" s="26"/>
      <c r="AY273" s="26"/>
      <c r="AZ273" s="26"/>
      <c r="BA273" s="26"/>
      <c r="BB273" s="26"/>
      <c r="BC273" s="26"/>
      <c r="BD273" s="26"/>
      <c r="BE273" s="26"/>
      <c r="BF273" s="26"/>
      <c r="BG273" s="26"/>
      <c r="BH273" s="26"/>
      <c r="BI273" s="26"/>
      <c r="BJ273" s="26"/>
    </row>
    <row r="274" spans="7:62" s="1" customFormat="1" ht="12.75" customHeight="1" x14ac:dyDescent="0.15">
      <c r="G274" s="7"/>
      <c r="H274" s="7"/>
      <c r="J274" s="7"/>
      <c r="K274" s="7"/>
      <c r="L274" s="7"/>
      <c r="N274" s="7"/>
      <c r="O274" s="7"/>
      <c r="U274" s="26"/>
      <c r="V274" s="26"/>
      <c r="W274" s="26"/>
      <c r="X274" s="26"/>
      <c r="Y274" s="26"/>
      <c r="Z274" s="26"/>
      <c r="AA274" s="26"/>
      <c r="AB274" s="26"/>
      <c r="AC274" s="26"/>
      <c r="AD274" s="74"/>
      <c r="AE274" s="74"/>
      <c r="AF274" s="74"/>
      <c r="AG274" s="74"/>
      <c r="AH274" s="74"/>
      <c r="AI274" s="74"/>
      <c r="AJ274" s="74"/>
      <c r="AK274" s="74"/>
      <c r="AL274" s="74"/>
      <c r="AM274" s="74"/>
      <c r="AN274" s="74"/>
      <c r="AO274" s="74"/>
      <c r="AP274" s="74"/>
      <c r="AQ274" s="74"/>
      <c r="AR274" s="74"/>
      <c r="AS274" s="74"/>
      <c r="AT274" s="26"/>
      <c r="AU274" s="26"/>
      <c r="AV274" s="26"/>
      <c r="AW274" s="26"/>
      <c r="AX274" s="26"/>
      <c r="AY274" s="26"/>
      <c r="AZ274" s="26"/>
      <c r="BA274" s="26"/>
      <c r="BB274" s="26"/>
      <c r="BC274" s="26"/>
      <c r="BD274" s="26"/>
      <c r="BE274" s="26"/>
      <c r="BF274" s="26"/>
      <c r="BG274" s="26"/>
      <c r="BH274" s="26"/>
      <c r="BI274" s="26"/>
      <c r="BJ274" s="26"/>
    </row>
    <row r="275" spans="7:62" s="1" customFormat="1" ht="12.75" customHeight="1" x14ac:dyDescent="0.15">
      <c r="G275" s="7"/>
      <c r="H275" s="7"/>
      <c r="J275" s="7"/>
      <c r="K275" s="7"/>
      <c r="L275" s="7"/>
      <c r="N275" s="7"/>
      <c r="O275" s="7"/>
      <c r="U275" s="26"/>
      <c r="V275" s="26"/>
      <c r="W275" s="26"/>
      <c r="X275" s="26"/>
      <c r="Y275" s="26"/>
      <c r="Z275" s="26"/>
      <c r="AA275" s="26"/>
      <c r="AB275" s="26"/>
      <c r="AC275" s="26"/>
      <c r="AD275" s="74"/>
      <c r="AE275" s="74"/>
      <c r="AF275" s="74"/>
      <c r="AG275" s="74"/>
      <c r="AH275" s="74"/>
      <c r="AI275" s="74"/>
      <c r="AJ275" s="74"/>
      <c r="AK275" s="74"/>
      <c r="AL275" s="74"/>
      <c r="AM275" s="74"/>
      <c r="AN275" s="74"/>
      <c r="AO275" s="74"/>
      <c r="AP275" s="74"/>
      <c r="AQ275" s="74"/>
      <c r="AR275" s="74"/>
      <c r="AS275" s="74"/>
      <c r="AT275" s="26"/>
      <c r="AU275" s="26"/>
      <c r="AV275" s="26"/>
      <c r="AW275" s="26"/>
      <c r="AX275" s="26"/>
      <c r="AY275" s="26"/>
      <c r="AZ275" s="26"/>
      <c r="BA275" s="26"/>
      <c r="BB275" s="26"/>
      <c r="BC275" s="26"/>
      <c r="BD275" s="26"/>
      <c r="BE275" s="26"/>
      <c r="BF275" s="26"/>
      <c r="BG275" s="26"/>
      <c r="BH275" s="26"/>
      <c r="BI275" s="26"/>
      <c r="BJ275" s="26"/>
    </row>
    <row r="276" spans="7:62" s="1" customFormat="1" ht="12.75" customHeight="1" x14ac:dyDescent="0.15">
      <c r="G276" s="7"/>
      <c r="H276" s="7"/>
      <c r="J276" s="7"/>
      <c r="K276" s="7"/>
      <c r="L276" s="7"/>
      <c r="N276" s="7"/>
      <c r="O276" s="7"/>
      <c r="U276" s="26"/>
      <c r="V276" s="26"/>
      <c r="W276" s="26"/>
      <c r="X276" s="26"/>
      <c r="Y276" s="26"/>
      <c r="Z276" s="26"/>
      <c r="AA276" s="26"/>
      <c r="AB276" s="26"/>
      <c r="AC276" s="26"/>
      <c r="AD276" s="74"/>
      <c r="AE276" s="74"/>
      <c r="AF276" s="74"/>
      <c r="AG276" s="74"/>
      <c r="AH276" s="74"/>
      <c r="AI276" s="74"/>
      <c r="AJ276" s="74"/>
      <c r="AK276" s="74"/>
      <c r="AL276" s="74"/>
      <c r="AM276" s="74"/>
      <c r="AN276" s="74"/>
      <c r="AO276" s="74"/>
      <c r="AP276" s="74"/>
      <c r="AQ276" s="74"/>
      <c r="AR276" s="74"/>
      <c r="AS276" s="74"/>
      <c r="AT276" s="26"/>
      <c r="AU276" s="26"/>
      <c r="AV276" s="26"/>
      <c r="AW276" s="26"/>
      <c r="AX276" s="26"/>
      <c r="AY276" s="26"/>
      <c r="AZ276" s="26"/>
      <c r="BA276" s="26"/>
      <c r="BB276" s="26"/>
      <c r="BC276" s="26"/>
      <c r="BD276" s="26"/>
      <c r="BE276" s="26"/>
      <c r="BF276" s="26"/>
      <c r="BG276" s="26"/>
      <c r="BH276" s="26"/>
      <c r="BI276" s="26"/>
      <c r="BJ276" s="26"/>
    </row>
    <row r="277" spans="7:62" s="1" customFormat="1" ht="12.75" customHeight="1" x14ac:dyDescent="0.15">
      <c r="G277" s="7"/>
      <c r="H277" s="7"/>
      <c r="J277" s="7"/>
      <c r="K277" s="7"/>
      <c r="L277" s="7"/>
      <c r="N277" s="7"/>
      <c r="O277" s="7"/>
      <c r="U277" s="26"/>
      <c r="V277" s="26"/>
      <c r="W277" s="26"/>
      <c r="X277" s="26"/>
      <c r="Y277" s="26"/>
      <c r="Z277" s="26"/>
      <c r="AA277" s="26"/>
      <c r="AB277" s="26"/>
      <c r="AC277" s="26"/>
      <c r="AD277" s="74"/>
      <c r="AE277" s="74"/>
      <c r="AF277" s="74"/>
      <c r="AG277" s="74"/>
      <c r="AH277" s="74"/>
      <c r="AI277" s="74"/>
      <c r="AJ277" s="74"/>
      <c r="AK277" s="74"/>
      <c r="AL277" s="74"/>
      <c r="AM277" s="74"/>
      <c r="AN277" s="74"/>
      <c r="AO277" s="74"/>
      <c r="AP277" s="74"/>
      <c r="AQ277" s="74"/>
      <c r="AR277" s="74"/>
      <c r="AS277" s="74"/>
      <c r="AT277" s="26"/>
      <c r="AU277" s="26"/>
      <c r="AV277" s="26"/>
      <c r="AW277" s="26"/>
      <c r="AX277" s="26"/>
      <c r="AY277" s="26"/>
      <c r="AZ277" s="26"/>
      <c r="BA277" s="26"/>
      <c r="BB277" s="26"/>
      <c r="BC277" s="26"/>
      <c r="BD277" s="26"/>
      <c r="BE277" s="26"/>
      <c r="BF277" s="26"/>
      <c r="BG277" s="26"/>
      <c r="BH277" s="26"/>
      <c r="BI277" s="26"/>
      <c r="BJ277" s="26"/>
    </row>
    <row r="278" spans="7:62" s="1" customFormat="1" ht="12.75" customHeight="1" x14ac:dyDescent="0.15">
      <c r="G278" s="7"/>
      <c r="H278" s="7"/>
      <c r="J278" s="7"/>
      <c r="K278" s="7"/>
      <c r="L278" s="7"/>
      <c r="N278" s="7"/>
      <c r="O278" s="7"/>
      <c r="U278" s="26"/>
      <c r="V278" s="26"/>
      <c r="W278" s="26"/>
      <c r="X278" s="26"/>
      <c r="Y278" s="26"/>
      <c r="Z278" s="26"/>
      <c r="AA278" s="26"/>
      <c r="AB278" s="26"/>
      <c r="AC278" s="26"/>
      <c r="AD278" s="74"/>
      <c r="AE278" s="74"/>
      <c r="AF278" s="74"/>
      <c r="AG278" s="74"/>
      <c r="AH278" s="74"/>
      <c r="AI278" s="74"/>
      <c r="AJ278" s="74"/>
      <c r="AK278" s="74"/>
      <c r="AL278" s="74"/>
      <c r="AM278" s="74"/>
      <c r="AN278" s="74"/>
      <c r="AO278" s="74"/>
      <c r="AP278" s="74"/>
      <c r="AQ278" s="74"/>
      <c r="AR278" s="74"/>
      <c r="AS278" s="74"/>
      <c r="AT278" s="26"/>
      <c r="AU278" s="26"/>
      <c r="AV278" s="26"/>
      <c r="AW278" s="26"/>
      <c r="AX278" s="26"/>
      <c r="AY278" s="26"/>
      <c r="AZ278" s="26"/>
      <c r="BA278" s="26"/>
      <c r="BB278" s="26"/>
      <c r="BC278" s="26"/>
      <c r="BD278" s="26"/>
      <c r="BE278" s="26"/>
      <c r="BF278" s="26"/>
      <c r="BG278" s="26"/>
      <c r="BH278" s="26"/>
      <c r="BI278" s="26"/>
      <c r="BJ278" s="26"/>
    </row>
    <row r="279" spans="7:62" s="1" customFormat="1" ht="12.75" customHeight="1" x14ac:dyDescent="0.15">
      <c r="G279" s="7"/>
      <c r="H279" s="7"/>
      <c r="J279" s="7"/>
      <c r="K279" s="7"/>
      <c r="L279" s="7"/>
      <c r="N279" s="7"/>
      <c r="O279" s="7"/>
      <c r="U279" s="26"/>
      <c r="V279" s="26"/>
      <c r="W279" s="26"/>
      <c r="X279" s="26"/>
      <c r="Y279" s="26"/>
      <c r="Z279" s="26"/>
      <c r="AA279" s="26"/>
      <c r="AB279" s="26"/>
      <c r="AC279" s="26"/>
      <c r="AD279" s="74"/>
      <c r="AE279" s="74"/>
      <c r="AF279" s="74"/>
      <c r="AG279" s="74"/>
      <c r="AH279" s="74"/>
      <c r="AI279" s="74"/>
      <c r="AJ279" s="74"/>
      <c r="AK279" s="74"/>
      <c r="AL279" s="74"/>
      <c r="AM279" s="74"/>
      <c r="AN279" s="74"/>
      <c r="AO279" s="74"/>
      <c r="AP279" s="74"/>
      <c r="AQ279" s="74"/>
      <c r="AR279" s="74"/>
      <c r="AS279" s="74"/>
      <c r="AT279" s="26"/>
      <c r="AU279" s="26"/>
      <c r="AV279" s="26"/>
      <c r="AW279" s="26"/>
      <c r="AX279" s="26"/>
      <c r="AY279" s="26"/>
      <c r="AZ279" s="26"/>
      <c r="BA279" s="26"/>
      <c r="BB279" s="26"/>
      <c r="BC279" s="26"/>
      <c r="BD279" s="26"/>
      <c r="BE279" s="26"/>
      <c r="BF279" s="26"/>
      <c r="BG279" s="26"/>
      <c r="BH279" s="26"/>
      <c r="BI279" s="26"/>
      <c r="BJ279" s="26"/>
    </row>
    <row r="280" spans="7:62" s="1" customFormat="1" ht="12.75" customHeight="1" x14ac:dyDescent="0.15">
      <c r="G280" s="7"/>
      <c r="H280" s="7"/>
      <c r="J280" s="7"/>
      <c r="K280" s="7"/>
      <c r="L280" s="7"/>
      <c r="N280" s="7"/>
      <c r="O280" s="7"/>
      <c r="U280" s="26"/>
      <c r="V280" s="26"/>
      <c r="W280" s="26"/>
      <c r="X280" s="26"/>
      <c r="Y280" s="26"/>
      <c r="Z280" s="26"/>
      <c r="AA280" s="26"/>
      <c r="AB280" s="26"/>
      <c r="AC280" s="26"/>
      <c r="AD280" s="74"/>
      <c r="AE280" s="74"/>
      <c r="AF280" s="74"/>
      <c r="AG280" s="74"/>
      <c r="AH280" s="74"/>
      <c r="AI280" s="74"/>
      <c r="AJ280" s="74"/>
      <c r="AK280" s="74"/>
      <c r="AL280" s="74"/>
      <c r="AM280" s="74"/>
      <c r="AN280" s="74"/>
      <c r="AO280" s="74"/>
      <c r="AP280" s="74"/>
      <c r="AQ280" s="74"/>
      <c r="AR280" s="74"/>
      <c r="AS280" s="74"/>
      <c r="AT280" s="26"/>
      <c r="AU280" s="26"/>
      <c r="AV280" s="26"/>
      <c r="AW280" s="26"/>
      <c r="AX280" s="26"/>
      <c r="AY280" s="26"/>
      <c r="AZ280" s="26"/>
      <c r="BA280" s="26"/>
      <c r="BB280" s="26"/>
      <c r="BC280" s="26"/>
      <c r="BD280" s="26"/>
      <c r="BE280" s="26"/>
      <c r="BF280" s="26"/>
      <c r="BG280" s="26"/>
      <c r="BH280" s="26"/>
      <c r="BI280" s="26"/>
      <c r="BJ280" s="26"/>
    </row>
    <row r="281" spans="7:62" s="1" customFormat="1" ht="12.75" customHeight="1" x14ac:dyDescent="0.15">
      <c r="G281" s="7"/>
      <c r="H281" s="7"/>
      <c r="J281" s="7"/>
      <c r="K281" s="7"/>
      <c r="L281" s="7"/>
      <c r="N281" s="7"/>
      <c r="O281" s="7"/>
      <c r="U281" s="26"/>
      <c r="V281" s="26"/>
      <c r="W281" s="26"/>
      <c r="X281" s="26"/>
      <c r="Y281" s="26"/>
      <c r="Z281" s="26"/>
      <c r="AA281" s="26"/>
      <c r="AB281" s="26"/>
      <c r="AC281" s="26"/>
      <c r="AD281" s="74"/>
      <c r="AE281" s="74"/>
      <c r="AF281" s="74"/>
      <c r="AG281" s="74"/>
      <c r="AH281" s="74"/>
      <c r="AI281" s="74"/>
      <c r="AJ281" s="74"/>
      <c r="AK281" s="74"/>
      <c r="AL281" s="74"/>
      <c r="AM281" s="74"/>
      <c r="AN281" s="74"/>
      <c r="AO281" s="74"/>
      <c r="AP281" s="74"/>
      <c r="AQ281" s="74"/>
      <c r="AR281" s="74"/>
      <c r="AS281" s="74"/>
      <c r="AT281" s="26"/>
      <c r="AU281" s="26"/>
      <c r="AV281" s="26"/>
      <c r="AW281" s="26"/>
      <c r="AX281" s="26"/>
      <c r="AY281" s="26"/>
      <c r="AZ281" s="26"/>
      <c r="BA281" s="26"/>
      <c r="BB281" s="26"/>
      <c r="BC281" s="26"/>
      <c r="BD281" s="26"/>
      <c r="BE281" s="26"/>
      <c r="BF281" s="26"/>
      <c r="BG281" s="26"/>
      <c r="BH281" s="26"/>
      <c r="BI281" s="26"/>
      <c r="BJ281" s="26"/>
    </row>
    <row r="282" spans="7:62" s="1" customFormat="1" ht="12.75" customHeight="1" x14ac:dyDescent="0.15">
      <c r="G282" s="7"/>
      <c r="H282" s="7"/>
      <c r="J282" s="7"/>
      <c r="K282" s="7"/>
      <c r="L282" s="7"/>
      <c r="N282" s="7"/>
      <c r="O282" s="7"/>
      <c r="U282" s="26"/>
      <c r="V282" s="26"/>
      <c r="W282" s="26"/>
      <c r="X282" s="26"/>
      <c r="Y282" s="26"/>
      <c r="Z282" s="26"/>
      <c r="AA282" s="26"/>
      <c r="AB282" s="26"/>
      <c r="AC282" s="26"/>
      <c r="AD282" s="74"/>
      <c r="AE282" s="74"/>
      <c r="AF282" s="74"/>
      <c r="AG282" s="74"/>
      <c r="AH282" s="74"/>
      <c r="AI282" s="74"/>
      <c r="AJ282" s="74"/>
      <c r="AK282" s="74"/>
      <c r="AL282" s="74"/>
      <c r="AM282" s="74"/>
      <c r="AN282" s="74"/>
      <c r="AO282" s="74"/>
      <c r="AP282" s="74"/>
      <c r="AQ282" s="74"/>
      <c r="AR282" s="74"/>
      <c r="AS282" s="74"/>
      <c r="AT282" s="26"/>
      <c r="AU282" s="26"/>
      <c r="AV282" s="26"/>
      <c r="AW282" s="26"/>
      <c r="AX282" s="26"/>
      <c r="AY282" s="26"/>
      <c r="AZ282" s="26"/>
      <c r="BA282" s="26"/>
      <c r="BB282" s="26"/>
      <c r="BC282" s="26"/>
      <c r="BD282" s="26"/>
      <c r="BE282" s="26"/>
      <c r="BF282" s="26"/>
      <c r="BG282" s="26"/>
      <c r="BH282" s="26"/>
      <c r="BI282" s="26"/>
      <c r="BJ282" s="26"/>
    </row>
    <row r="283" spans="7:62" s="1" customFormat="1" ht="12.75" customHeight="1" x14ac:dyDescent="0.15">
      <c r="G283" s="7"/>
      <c r="H283" s="7"/>
      <c r="J283" s="7"/>
      <c r="K283" s="7"/>
      <c r="L283" s="7"/>
      <c r="N283" s="7"/>
      <c r="O283" s="7"/>
      <c r="U283" s="26"/>
      <c r="V283" s="26"/>
      <c r="W283" s="26"/>
      <c r="X283" s="26"/>
      <c r="Y283" s="26"/>
      <c r="Z283" s="26"/>
      <c r="AA283" s="26"/>
      <c r="AB283" s="26"/>
      <c r="AC283" s="26"/>
      <c r="AD283" s="74"/>
      <c r="AE283" s="74"/>
      <c r="AF283" s="74"/>
      <c r="AG283" s="74"/>
      <c r="AH283" s="74"/>
      <c r="AI283" s="74"/>
      <c r="AJ283" s="74"/>
      <c r="AK283" s="74"/>
      <c r="AL283" s="74"/>
      <c r="AM283" s="74"/>
      <c r="AN283" s="74"/>
      <c r="AO283" s="74"/>
      <c r="AP283" s="74"/>
      <c r="AQ283" s="74"/>
      <c r="AR283" s="74"/>
      <c r="AS283" s="74"/>
      <c r="AT283" s="26"/>
      <c r="AU283" s="26"/>
      <c r="AV283" s="26"/>
      <c r="AW283" s="26"/>
      <c r="AX283" s="26"/>
      <c r="AY283" s="26"/>
      <c r="AZ283" s="26"/>
      <c r="BA283" s="26"/>
      <c r="BB283" s="26"/>
      <c r="BC283" s="26"/>
      <c r="BD283" s="26"/>
      <c r="BE283" s="26"/>
      <c r="BF283" s="26"/>
      <c r="BG283" s="26"/>
      <c r="BH283" s="26"/>
      <c r="BI283" s="26"/>
      <c r="BJ283" s="26"/>
    </row>
    <row r="284" spans="7:62" s="1" customFormat="1" ht="12.75" customHeight="1" x14ac:dyDescent="0.15">
      <c r="G284" s="7"/>
      <c r="H284" s="7"/>
      <c r="J284" s="7"/>
      <c r="K284" s="7"/>
      <c r="L284" s="7"/>
      <c r="N284" s="7"/>
      <c r="O284" s="7"/>
      <c r="U284" s="26"/>
      <c r="V284" s="26"/>
      <c r="W284" s="26"/>
      <c r="X284" s="26"/>
      <c r="Y284" s="26"/>
      <c r="Z284" s="26"/>
      <c r="AA284" s="26"/>
      <c r="AB284" s="26"/>
      <c r="AC284" s="26"/>
      <c r="AD284" s="74"/>
      <c r="AE284" s="74"/>
      <c r="AF284" s="74"/>
      <c r="AG284" s="74"/>
      <c r="AH284" s="74"/>
      <c r="AI284" s="74"/>
      <c r="AJ284" s="74"/>
      <c r="AK284" s="74"/>
      <c r="AL284" s="74"/>
      <c r="AM284" s="74"/>
      <c r="AN284" s="74"/>
      <c r="AO284" s="74"/>
      <c r="AP284" s="74"/>
      <c r="AQ284" s="74"/>
      <c r="AR284" s="74"/>
      <c r="AS284" s="74"/>
      <c r="AT284" s="26"/>
      <c r="AU284" s="26"/>
      <c r="AV284" s="26"/>
      <c r="AW284" s="26"/>
      <c r="AX284" s="26"/>
      <c r="AY284" s="26"/>
      <c r="AZ284" s="26"/>
      <c r="BA284" s="26"/>
      <c r="BB284" s="26"/>
      <c r="BC284" s="26"/>
      <c r="BD284" s="26"/>
      <c r="BE284" s="26"/>
      <c r="BF284" s="26"/>
      <c r="BG284" s="26"/>
      <c r="BH284" s="26"/>
      <c r="BI284" s="26"/>
      <c r="BJ284" s="26"/>
    </row>
    <row r="285" spans="7:62" s="1" customFormat="1" ht="12.75" customHeight="1" x14ac:dyDescent="0.15">
      <c r="G285" s="7"/>
      <c r="H285" s="7"/>
      <c r="J285" s="7"/>
      <c r="K285" s="7"/>
      <c r="L285" s="7"/>
      <c r="N285" s="7"/>
      <c r="O285" s="7"/>
      <c r="U285" s="26"/>
      <c r="V285" s="26"/>
      <c r="W285" s="26"/>
      <c r="X285" s="26"/>
      <c r="Y285" s="26"/>
      <c r="Z285" s="26"/>
      <c r="AA285" s="26"/>
      <c r="AB285" s="26"/>
      <c r="AC285" s="26"/>
      <c r="AD285" s="74"/>
      <c r="AE285" s="74"/>
      <c r="AF285" s="74"/>
      <c r="AG285" s="74"/>
      <c r="AH285" s="74"/>
      <c r="AI285" s="74"/>
      <c r="AJ285" s="74"/>
      <c r="AK285" s="74"/>
      <c r="AL285" s="74"/>
      <c r="AM285" s="74"/>
      <c r="AN285" s="74"/>
      <c r="AO285" s="74"/>
      <c r="AP285" s="74"/>
      <c r="AQ285" s="74"/>
      <c r="AR285" s="74"/>
      <c r="AS285" s="74"/>
      <c r="AT285" s="26"/>
      <c r="AU285" s="26"/>
      <c r="AV285" s="26"/>
      <c r="AW285" s="26"/>
      <c r="AX285" s="26"/>
      <c r="AY285" s="26"/>
      <c r="AZ285" s="26"/>
      <c r="BA285" s="26"/>
      <c r="BB285" s="26"/>
      <c r="BC285" s="26"/>
      <c r="BD285" s="26"/>
      <c r="BE285" s="26"/>
      <c r="BF285" s="26"/>
      <c r="BG285" s="26"/>
      <c r="BH285" s="26"/>
      <c r="BI285" s="26"/>
      <c r="BJ285" s="26"/>
    </row>
    <row r="286" spans="7:62" s="1" customFormat="1" ht="12.75" customHeight="1" x14ac:dyDescent="0.15">
      <c r="G286" s="7"/>
      <c r="H286" s="7"/>
      <c r="J286" s="7"/>
      <c r="K286" s="7"/>
      <c r="L286" s="7"/>
      <c r="N286" s="7"/>
      <c r="O286" s="7"/>
      <c r="U286" s="26"/>
      <c r="V286" s="26"/>
      <c r="W286" s="26"/>
      <c r="X286" s="26"/>
      <c r="Y286" s="26"/>
      <c r="Z286" s="26"/>
      <c r="AA286" s="26"/>
      <c r="AB286" s="26"/>
      <c r="AC286" s="26"/>
      <c r="AD286" s="74"/>
      <c r="AE286" s="74"/>
      <c r="AF286" s="74"/>
      <c r="AG286" s="74"/>
      <c r="AH286" s="74"/>
      <c r="AI286" s="74"/>
      <c r="AJ286" s="74"/>
      <c r="AK286" s="74"/>
      <c r="AL286" s="74"/>
      <c r="AM286" s="74"/>
      <c r="AN286" s="74"/>
      <c r="AO286" s="74"/>
      <c r="AP286" s="74"/>
      <c r="AQ286" s="74"/>
      <c r="AR286" s="74"/>
      <c r="AS286" s="74"/>
      <c r="AT286" s="26"/>
      <c r="AU286" s="26"/>
      <c r="AV286" s="26"/>
      <c r="AW286" s="26"/>
      <c r="AX286" s="26"/>
      <c r="AY286" s="26"/>
      <c r="AZ286" s="26"/>
      <c r="BA286" s="26"/>
      <c r="BB286" s="26"/>
      <c r="BC286" s="26"/>
      <c r="BD286" s="26"/>
      <c r="BE286" s="26"/>
      <c r="BF286" s="26"/>
      <c r="BG286" s="26"/>
      <c r="BH286" s="26"/>
      <c r="BI286" s="26"/>
      <c r="BJ286" s="26"/>
    </row>
    <row r="287" spans="7:62" s="1" customFormat="1" ht="12.75" customHeight="1" x14ac:dyDescent="0.15">
      <c r="G287" s="7"/>
      <c r="H287" s="7"/>
      <c r="J287" s="7"/>
      <c r="K287" s="7"/>
      <c r="L287" s="7"/>
      <c r="N287" s="7"/>
      <c r="O287" s="7"/>
      <c r="U287" s="26"/>
      <c r="V287" s="26"/>
      <c r="W287" s="26"/>
      <c r="X287" s="26"/>
      <c r="Y287" s="26"/>
      <c r="Z287" s="26"/>
      <c r="AA287" s="26"/>
      <c r="AB287" s="26"/>
      <c r="AC287" s="26"/>
      <c r="AD287" s="74"/>
      <c r="AE287" s="74"/>
      <c r="AF287" s="74"/>
      <c r="AG287" s="74"/>
      <c r="AH287" s="74"/>
      <c r="AI287" s="74"/>
      <c r="AJ287" s="74"/>
      <c r="AK287" s="74"/>
      <c r="AL287" s="74"/>
      <c r="AM287" s="74"/>
      <c r="AN287" s="74"/>
      <c r="AO287" s="74"/>
      <c r="AP287" s="74"/>
      <c r="AQ287" s="74"/>
      <c r="AR287" s="74"/>
      <c r="AS287" s="74"/>
      <c r="AT287" s="26"/>
      <c r="AU287" s="26"/>
      <c r="AV287" s="26"/>
      <c r="AW287" s="26"/>
      <c r="AX287" s="26"/>
      <c r="AY287" s="26"/>
      <c r="AZ287" s="26"/>
      <c r="BA287" s="26"/>
      <c r="BB287" s="26"/>
      <c r="BC287" s="26"/>
      <c r="BD287" s="26"/>
      <c r="BE287" s="26"/>
      <c r="BF287" s="26"/>
      <c r="BG287" s="26"/>
      <c r="BH287" s="26"/>
      <c r="BI287" s="26"/>
      <c r="BJ287" s="26"/>
    </row>
    <row r="288" spans="7:62" s="1" customFormat="1" ht="12.75" customHeight="1" x14ac:dyDescent="0.15">
      <c r="G288" s="7"/>
      <c r="H288" s="7"/>
      <c r="J288" s="7"/>
      <c r="K288" s="7"/>
      <c r="L288" s="7"/>
      <c r="N288" s="7"/>
      <c r="O288" s="7"/>
      <c r="U288" s="26"/>
      <c r="V288" s="26"/>
      <c r="W288" s="26"/>
      <c r="X288" s="26"/>
      <c r="Y288" s="26"/>
      <c r="Z288" s="26"/>
      <c r="AA288" s="26"/>
      <c r="AB288" s="26"/>
      <c r="AC288" s="26"/>
      <c r="AD288" s="74"/>
      <c r="AE288" s="74"/>
      <c r="AF288" s="74"/>
      <c r="AG288" s="74"/>
      <c r="AH288" s="74"/>
      <c r="AI288" s="74"/>
      <c r="AJ288" s="74"/>
      <c r="AK288" s="74"/>
      <c r="AL288" s="74"/>
      <c r="AM288" s="74"/>
      <c r="AN288" s="74"/>
      <c r="AO288" s="74"/>
      <c r="AP288" s="74"/>
      <c r="AQ288" s="74"/>
      <c r="AR288" s="74"/>
      <c r="AS288" s="74"/>
      <c r="AT288" s="26"/>
      <c r="AU288" s="26"/>
      <c r="AV288" s="26"/>
      <c r="AW288" s="26"/>
      <c r="AX288" s="26"/>
      <c r="AY288" s="26"/>
      <c r="AZ288" s="26"/>
      <c r="BA288" s="26"/>
      <c r="BB288" s="26"/>
      <c r="BC288" s="26"/>
      <c r="BD288" s="26"/>
      <c r="BE288" s="26"/>
      <c r="BF288" s="26"/>
      <c r="BG288" s="26"/>
      <c r="BH288" s="26"/>
      <c r="BI288" s="26"/>
      <c r="BJ288" s="26"/>
    </row>
    <row r="289" spans="7:62" s="1" customFormat="1" ht="12.75" customHeight="1" x14ac:dyDescent="0.15">
      <c r="G289" s="7"/>
      <c r="H289" s="7"/>
      <c r="J289" s="7"/>
      <c r="K289" s="7"/>
      <c r="L289" s="7"/>
      <c r="N289" s="7"/>
      <c r="O289" s="7"/>
      <c r="U289" s="26"/>
      <c r="V289" s="26"/>
      <c r="W289" s="26"/>
      <c r="X289" s="26"/>
      <c r="Y289" s="26"/>
      <c r="Z289" s="26"/>
      <c r="AA289" s="26"/>
      <c r="AB289" s="26"/>
      <c r="AC289" s="26"/>
      <c r="AD289" s="74"/>
      <c r="AE289" s="74"/>
      <c r="AF289" s="74"/>
      <c r="AG289" s="74"/>
      <c r="AH289" s="74"/>
      <c r="AI289" s="74"/>
      <c r="AJ289" s="74"/>
      <c r="AK289" s="74"/>
      <c r="AL289" s="74"/>
      <c r="AM289" s="74"/>
      <c r="AN289" s="74"/>
      <c r="AO289" s="74"/>
      <c r="AP289" s="74"/>
      <c r="AQ289" s="74"/>
      <c r="AR289" s="74"/>
      <c r="AS289" s="74"/>
      <c r="AT289" s="26"/>
      <c r="AU289" s="26"/>
      <c r="AV289" s="26"/>
      <c r="AW289" s="26"/>
      <c r="AX289" s="26"/>
      <c r="AY289" s="26"/>
      <c r="AZ289" s="26"/>
      <c r="BA289" s="26"/>
      <c r="BB289" s="26"/>
      <c r="BC289" s="26"/>
      <c r="BD289" s="26"/>
      <c r="BE289" s="26"/>
      <c r="BF289" s="26"/>
      <c r="BG289" s="26"/>
      <c r="BH289" s="26"/>
      <c r="BI289" s="26"/>
      <c r="BJ289" s="26"/>
    </row>
    <row r="290" spans="7:62" s="1" customFormat="1" ht="12.75" customHeight="1" x14ac:dyDescent="0.15">
      <c r="G290" s="7"/>
      <c r="H290" s="7"/>
      <c r="J290" s="7"/>
      <c r="K290" s="7"/>
      <c r="L290" s="7"/>
      <c r="N290" s="7"/>
      <c r="O290" s="7"/>
      <c r="U290" s="26"/>
      <c r="V290" s="26"/>
      <c r="W290" s="26"/>
      <c r="X290" s="26"/>
      <c r="Y290" s="26"/>
      <c r="Z290" s="26"/>
      <c r="AA290" s="26"/>
      <c r="AB290" s="26"/>
      <c r="AC290" s="26"/>
      <c r="AD290" s="74"/>
      <c r="AE290" s="74"/>
      <c r="AF290" s="74"/>
      <c r="AG290" s="74"/>
      <c r="AH290" s="74"/>
      <c r="AI290" s="74"/>
      <c r="AJ290" s="74"/>
      <c r="AK290" s="74"/>
      <c r="AL290" s="74"/>
      <c r="AM290" s="74"/>
      <c r="AN290" s="74"/>
      <c r="AO290" s="74"/>
      <c r="AP290" s="74"/>
      <c r="AQ290" s="74"/>
      <c r="AR290" s="74"/>
      <c r="AS290" s="74"/>
      <c r="AT290" s="26"/>
      <c r="AU290" s="26"/>
      <c r="AV290" s="26"/>
      <c r="AW290" s="26"/>
      <c r="AX290" s="26"/>
      <c r="AY290" s="26"/>
      <c r="AZ290" s="26"/>
      <c r="BA290" s="26"/>
      <c r="BB290" s="26"/>
      <c r="BC290" s="26"/>
      <c r="BD290" s="26"/>
      <c r="BE290" s="26"/>
      <c r="BF290" s="26"/>
      <c r="BG290" s="26"/>
      <c r="BH290" s="26"/>
      <c r="BI290" s="26"/>
      <c r="BJ290" s="26"/>
    </row>
    <row r="291" spans="7:62" s="1" customFormat="1" ht="12.75" customHeight="1" x14ac:dyDescent="0.15">
      <c r="G291" s="7"/>
      <c r="H291" s="7"/>
      <c r="J291" s="7"/>
      <c r="K291" s="7"/>
      <c r="L291" s="7"/>
      <c r="N291" s="7"/>
      <c r="O291" s="7"/>
      <c r="U291" s="26"/>
      <c r="V291" s="26"/>
      <c r="W291" s="26"/>
      <c r="X291" s="26"/>
      <c r="Y291" s="26"/>
      <c r="Z291" s="26"/>
      <c r="AA291" s="26"/>
      <c r="AB291" s="26"/>
      <c r="AC291" s="26"/>
      <c r="AD291" s="74"/>
      <c r="AE291" s="74"/>
      <c r="AF291" s="74"/>
      <c r="AG291" s="74"/>
      <c r="AH291" s="74"/>
      <c r="AI291" s="74"/>
      <c r="AJ291" s="74"/>
      <c r="AK291" s="74"/>
      <c r="AL291" s="74"/>
      <c r="AM291" s="74"/>
      <c r="AN291" s="74"/>
      <c r="AO291" s="74"/>
      <c r="AP291" s="74"/>
      <c r="AQ291" s="74"/>
      <c r="AR291" s="74"/>
      <c r="AS291" s="74"/>
      <c r="AT291" s="26"/>
      <c r="AU291" s="26"/>
      <c r="AV291" s="26"/>
      <c r="AW291" s="26"/>
      <c r="AX291" s="26"/>
      <c r="AY291" s="26"/>
      <c r="AZ291" s="26"/>
      <c r="BA291" s="26"/>
      <c r="BB291" s="26"/>
      <c r="BC291" s="26"/>
      <c r="BD291" s="26"/>
      <c r="BE291" s="26"/>
      <c r="BF291" s="26"/>
      <c r="BG291" s="26"/>
      <c r="BH291" s="26"/>
      <c r="BI291" s="26"/>
      <c r="BJ291" s="26"/>
    </row>
    <row r="292" spans="7:62" s="1" customFormat="1" ht="12.75" customHeight="1" x14ac:dyDescent="0.15">
      <c r="G292" s="7"/>
      <c r="H292" s="7"/>
      <c r="J292" s="7"/>
      <c r="K292" s="7"/>
      <c r="L292" s="7"/>
      <c r="N292" s="7"/>
      <c r="O292" s="7"/>
      <c r="U292" s="26"/>
      <c r="V292" s="26"/>
      <c r="W292" s="26"/>
      <c r="X292" s="26"/>
      <c r="Y292" s="26"/>
      <c r="Z292" s="26"/>
      <c r="AA292" s="26"/>
      <c r="AB292" s="26"/>
      <c r="AC292" s="26"/>
      <c r="AD292" s="74"/>
      <c r="AE292" s="74"/>
      <c r="AF292" s="74"/>
      <c r="AG292" s="74"/>
      <c r="AH292" s="74"/>
      <c r="AI292" s="74"/>
      <c r="AJ292" s="74"/>
      <c r="AK292" s="74"/>
      <c r="AL292" s="74"/>
      <c r="AM292" s="74"/>
      <c r="AN292" s="74"/>
      <c r="AO292" s="74"/>
      <c r="AP292" s="74"/>
      <c r="AQ292" s="74"/>
      <c r="AR292" s="74"/>
      <c r="AS292" s="74"/>
      <c r="AT292" s="26"/>
      <c r="AU292" s="26"/>
      <c r="AV292" s="26"/>
      <c r="AW292" s="26"/>
      <c r="AX292" s="26"/>
      <c r="AY292" s="26"/>
      <c r="AZ292" s="26"/>
      <c r="BA292" s="26"/>
      <c r="BB292" s="26"/>
      <c r="BC292" s="26"/>
      <c r="BD292" s="26"/>
      <c r="BE292" s="26"/>
      <c r="BF292" s="26"/>
      <c r="BG292" s="26"/>
      <c r="BH292" s="26"/>
      <c r="BI292" s="26"/>
      <c r="BJ292" s="26"/>
    </row>
    <row r="293" spans="7:62" s="1" customFormat="1" ht="12.75" customHeight="1" x14ac:dyDescent="0.15">
      <c r="G293" s="7"/>
      <c r="H293" s="7"/>
      <c r="J293" s="7"/>
      <c r="K293" s="7"/>
      <c r="L293" s="7"/>
      <c r="N293" s="7"/>
      <c r="O293" s="7"/>
      <c r="U293" s="26"/>
      <c r="V293" s="26"/>
      <c r="W293" s="26"/>
      <c r="X293" s="26"/>
      <c r="Y293" s="26"/>
      <c r="Z293" s="26"/>
      <c r="AA293" s="26"/>
      <c r="AB293" s="26"/>
      <c r="AC293" s="26"/>
      <c r="AD293" s="74"/>
      <c r="AE293" s="74"/>
      <c r="AF293" s="74"/>
      <c r="AG293" s="74"/>
      <c r="AH293" s="74"/>
      <c r="AI293" s="74"/>
      <c r="AJ293" s="74"/>
      <c r="AK293" s="74"/>
      <c r="AL293" s="74"/>
      <c r="AM293" s="74"/>
      <c r="AN293" s="74"/>
      <c r="AO293" s="74"/>
      <c r="AP293" s="74"/>
      <c r="AQ293" s="74"/>
      <c r="AR293" s="74"/>
      <c r="AS293" s="74"/>
      <c r="AT293" s="26"/>
      <c r="AU293" s="26"/>
      <c r="AV293" s="26"/>
      <c r="AW293" s="26"/>
      <c r="AX293" s="26"/>
      <c r="AY293" s="26"/>
      <c r="AZ293" s="26"/>
      <c r="BA293" s="26"/>
      <c r="BB293" s="26"/>
      <c r="BC293" s="26"/>
      <c r="BD293" s="26"/>
      <c r="BE293" s="26"/>
      <c r="BF293" s="26"/>
      <c r="BG293" s="26"/>
      <c r="BH293" s="26"/>
      <c r="BI293" s="26"/>
      <c r="BJ293" s="26"/>
    </row>
    <row r="294" spans="7:62" s="1" customFormat="1" ht="12.75" customHeight="1" x14ac:dyDescent="0.15">
      <c r="G294" s="7"/>
      <c r="H294" s="7"/>
      <c r="J294" s="7"/>
      <c r="K294" s="7"/>
      <c r="L294" s="7"/>
      <c r="N294" s="7"/>
      <c r="O294" s="7"/>
      <c r="U294" s="26"/>
      <c r="V294" s="26"/>
      <c r="W294" s="26"/>
      <c r="X294" s="26"/>
      <c r="Y294" s="26"/>
      <c r="Z294" s="26"/>
      <c r="AA294" s="26"/>
      <c r="AB294" s="26"/>
      <c r="AC294" s="26"/>
      <c r="AD294" s="74"/>
      <c r="AE294" s="74"/>
      <c r="AF294" s="74"/>
      <c r="AG294" s="74"/>
      <c r="AH294" s="74"/>
      <c r="AI294" s="74"/>
      <c r="AJ294" s="74"/>
      <c r="AK294" s="74"/>
      <c r="AL294" s="74"/>
      <c r="AM294" s="74"/>
      <c r="AN294" s="74"/>
      <c r="AO294" s="74"/>
      <c r="AP294" s="74"/>
      <c r="AQ294" s="74"/>
      <c r="AR294" s="74"/>
      <c r="AS294" s="74"/>
      <c r="AT294" s="26"/>
      <c r="AU294" s="26"/>
      <c r="AV294" s="26"/>
      <c r="AW294" s="26"/>
      <c r="AX294" s="26"/>
      <c r="AY294" s="26"/>
      <c r="AZ294" s="26"/>
      <c r="BA294" s="26"/>
      <c r="BB294" s="26"/>
      <c r="BC294" s="26"/>
      <c r="BD294" s="26"/>
      <c r="BE294" s="26"/>
      <c r="BF294" s="26"/>
      <c r="BG294" s="26"/>
      <c r="BH294" s="26"/>
      <c r="BI294" s="26"/>
      <c r="BJ294" s="26"/>
    </row>
    <row r="295" spans="7:62" s="1" customFormat="1" ht="12.75" customHeight="1" x14ac:dyDescent="0.15">
      <c r="G295" s="7"/>
      <c r="H295" s="7"/>
      <c r="J295" s="7"/>
      <c r="K295" s="7"/>
      <c r="L295" s="7"/>
      <c r="N295" s="7"/>
      <c r="O295" s="7"/>
      <c r="U295" s="26"/>
      <c r="V295" s="26"/>
      <c r="W295" s="26"/>
      <c r="X295" s="26"/>
      <c r="Y295" s="26"/>
      <c r="Z295" s="26"/>
      <c r="AA295" s="26"/>
      <c r="AB295" s="26"/>
      <c r="AC295" s="26"/>
      <c r="AD295" s="74"/>
      <c r="AE295" s="74"/>
      <c r="AF295" s="74"/>
      <c r="AG295" s="74"/>
      <c r="AH295" s="74"/>
      <c r="AI295" s="74"/>
      <c r="AJ295" s="74"/>
      <c r="AK295" s="74"/>
      <c r="AL295" s="74"/>
      <c r="AM295" s="74"/>
      <c r="AN295" s="74"/>
      <c r="AO295" s="74"/>
      <c r="AP295" s="74"/>
      <c r="AQ295" s="74"/>
      <c r="AR295" s="74"/>
      <c r="AS295" s="74"/>
      <c r="AT295" s="26"/>
      <c r="AU295" s="26"/>
      <c r="AV295" s="26"/>
      <c r="AW295" s="26"/>
      <c r="AX295" s="26"/>
      <c r="AY295" s="26"/>
      <c r="AZ295" s="26"/>
      <c r="BA295" s="26"/>
      <c r="BB295" s="26"/>
      <c r="BC295" s="26"/>
      <c r="BD295" s="26"/>
      <c r="BE295" s="26"/>
      <c r="BF295" s="26"/>
      <c r="BG295" s="26"/>
      <c r="BH295" s="26"/>
      <c r="BI295" s="26"/>
      <c r="BJ295" s="26"/>
    </row>
    <row r="296" spans="7:62" s="1" customFormat="1" ht="12.75" customHeight="1" x14ac:dyDescent="0.15">
      <c r="G296" s="7"/>
      <c r="H296" s="7"/>
      <c r="J296" s="7"/>
      <c r="K296" s="7"/>
      <c r="L296" s="7"/>
      <c r="N296" s="7"/>
      <c r="O296" s="7"/>
      <c r="U296" s="26"/>
      <c r="V296" s="26"/>
      <c r="W296" s="26"/>
      <c r="X296" s="26"/>
      <c r="Y296" s="26"/>
      <c r="Z296" s="26"/>
      <c r="AA296" s="26"/>
      <c r="AB296" s="26"/>
      <c r="AC296" s="26"/>
      <c r="AD296" s="74"/>
      <c r="AE296" s="74"/>
      <c r="AF296" s="74"/>
      <c r="AG296" s="74"/>
      <c r="AH296" s="74"/>
      <c r="AI296" s="74"/>
      <c r="AJ296" s="74"/>
      <c r="AK296" s="74"/>
      <c r="AL296" s="74"/>
      <c r="AM296" s="74"/>
      <c r="AN296" s="74"/>
      <c r="AO296" s="74"/>
      <c r="AP296" s="74"/>
      <c r="AQ296" s="74"/>
      <c r="AR296" s="74"/>
      <c r="AS296" s="74"/>
      <c r="AT296" s="26"/>
      <c r="AU296" s="26"/>
      <c r="AV296" s="26"/>
      <c r="AW296" s="26"/>
      <c r="AX296" s="26"/>
      <c r="AY296" s="26"/>
      <c r="AZ296" s="26"/>
      <c r="BA296" s="26"/>
      <c r="BB296" s="26"/>
      <c r="BC296" s="26"/>
      <c r="BD296" s="26"/>
      <c r="BE296" s="26"/>
      <c r="BF296" s="26"/>
      <c r="BG296" s="26"/>
      <c r="BH296" s="26"/>
      <c r="BI296" s="26"/>
      <c r="BJ296" s="26"/>
    </row>
    <row r="297" spans="7:62" s="1" customFormat="1" ht="12.75" customHeight="1" x14ac:dyDescent="0.15">
      <c r="G297" s="7"/>
      <c r="H297" s="7"/>
      <c r="J297" s="7"/>
      <c r="K297" s="7"/>
      <c r="L297" s="7"/>
      <c r="N297" s="7"/>
      <c r="O297" s="7"/>
      <c r="U297" s="26"/>
      <c r="V297" s="26"/>
      <c r="W297" s="26"/>
      <c r="X297" s="26"/>
      <c r="Y297" s="26"/>
      <c r="Z297" s="26"/>
      <c r="AA297" s="26"/>
      <c r="AB297" s="26"/>
      <c r="AC297" s="26"/>
      <c r="AD297" s="74"/>
      <c r="AE297" s="74"/>
      <c r="AF297" s="74"/>
      <c r="AG297" s="74"/>
      <c r="AH297" s="74"/>
      <c r="AI297" s="74"/>
      <c r="AJ297" s="74"/>
      <c r="AK297" s="74"/>
      <c r="AL297" s="74"/>
      <c r="AM297" s="74"/>
      <c r="AN297" s="74"/>
      <c r="AO297" s="74"/>
      <c r="AP297" s="74"/>
      <c r="AQ297" s="74"/>
      <c r="AR297" s="74"/>
      <c r="AS297" s="74"/>
      <c r="AT297" s="26"/>
      <c r="AU297" s="26"/>
      <c r="AV297" s="26"/>
      <c r="AW297" s="26"/>
      <c r="AX297" s="26"/>
      <c r="AY297" s="26"/>
      <c r="AZ297" s="26"/>
      <c r="BA297" s="26"/>
      <c r="BB297" s="26"/>
      <c r="BC297" s="26"/>
      <c r="BD297" s="26"/>
      <c r="BE297" s="26"/>
      <c r="BF297" s="26"/>
      <c r="BG297" s="26"/>
      <c r="BH297" s="26"/>
      <c r="BI297" s="26"/>
      <c r="BJ297" s="26"/>
    </row>
    <row r="298" spans="7:62" s="1" customFormat="1" ht="12.75" customHeight="1" x14ac:dyDescent="0.15">
      <c r="G298" s="7"/>
      <c r="H298" s="7"/>
      <c r="J298" s="7"/>
      <c r="K298" s="7"/>
      <c r="L298" s="7"/>
      <c r="N298" s="7"/>
      <c r="O298" s="7"/>
      <c r="U298" s="26"/>
      <c r="V298" s="26"/>
      <c r="W298" s="26"/>
      <c r="X298" s="26"/>
      <c r="Y298" s="26"/>
      <c r="Z298" s="26"/>
      <c r="AA298" s="26"/>
      <c r="AB298" s="26"/>
      <c r="AC298" s="26"/>
      <c r="AD298" s="74"/>
      <c r="AE298" s="74"/>
      <c r="AF298" s="74"/>
      <c r="AG298" s="74"/>
      <c r="AH298" s="74"/>
      <c r="AI298" s="74"/>
      <c r="AJ298" s="74"/>
      <c r="AK298" s="74"/>
      <c r="AL298" s="74"/>
      <c r="AM298" s="74"/>
      <c r="AN298" s="74"/>
      <c r="AO298" s="74"/>
      <c r="AP298" s="74"/>
      <c r="AQ298" s="74"/>
      <c r="AR298" s="74"/>
      <c r="AS298" s="74"/>
      <c r="AT298" s="26"/>
      <c r="AU298" s="26"/>
      <c r="AV298" s="26"/>
      <c r="AW298" s="26"/>
      <c r="AX298" s="26"/>
      <c r="AY298" s="26"/>
      <c r="AZ298" s="26"/>
      <c r="BA298" s="26"/>
      <c r="BB298" s="26"/>
      <c r="BC298" s="26"/>
      <c r="BD298" s="26"/>
      <c r="BE298" s="26"/>
      <c r="BF298" s="26"/>
      <c r="BG298" s="26"/>
      <c r="BH298" s="26"/>
      <c r="BI298" s="26"/>
      <c r="BJ298" s="26"/>
    </row>
    <row r="299" spans="7:62" s="1" customFormat="1" ht="12.75" customHeight="1" x14ac:dyDescent="0.15">
      <c r="G299" s="7"/>
      <c r="H299" s="7"/>
      <c r="J299" s="7"/>
      <c r="K299" s="7"/>
      <c r="L299" s="7"/>
      <c r="N299" s="7"/>
      <c r="O299" s="7"/>
      <c r="U299" s="26"/>
      <c r="V299" s="26"/>
      <c r="W299" s="26"/>
      <c r="X299" s="26"/>
      <c r="Y299" s="26"/>
      <c r="Z299" s="26"/>
      <c r="AA299" s="26"/>
      <c r="AB299" s="26"/>
      <c r="AC299" s="26"/>
      <c r="AD299" s="74"/>
      <c r="AE299" s="74"/>
      <c r="AF299" s="74"/>
      <c r="AG299" s="74"/>
      <c r="AH299" s="74"/>
      <c r="AI299" s="74"/>
      <c r="AJ299" s="74"/>
      <c r="AK299" s="74"/>
      <c r="AL299" s="74"/>
      <c r="AM299" s="74"/>
      <c r="AN299" s="74"/>
      <c r="AO299" s="74"/>
      <c r="AP299" s="74"/>
      <c r="AQ299" s="74"/>
      <c r="AR299" s="74"/>
      <c r="AS299" s="74"/>
      <c r="AT299" s="26"/>
      <c r="AU299" s="26"/>
      <c r="AV299" s="26"/>
      <c r="AW299" s="26"/>
      <c r="AX299" s="26"/>
      <c r="AY299" s="26"/>
      <c r="AZ299" s="26"/>
      <c r="BA299" s="26"/>
      <c r="BB299" s="26"/>
      <c r="BC299" s="26"/>
      <c r="BD299" s="26"/>
      <c r="BE299" s="26"/>
      <c r="BF299" s="26"/>
      <c r="BG299" s="26"/>
      <c r="BH299" s="26"/>
      <c r="BI299" s="26"/>
      <c r="BJ299" s="26"/>
    </row>
    <row r="300" spans="7:62" s="1" customFormat="1" ht="12.75" customHeight="1" x14ac:dyDescent="0.15">
      <c r="G300" s="7"/>
      <c r="H300" s="7"/>
      <c r="J300" s="7"/>
      <c r="K300" s="7"/>
      <c r="L300" s="7"/>
      <c r="N300" s="7"/>
      <c r="O300" s="7"/>
      <c r="U300" s="26"/>
      <c r="V300" s="26"/>
      <c r="W300" s="26"/>
      <c r="X300" s="26"/>
      <c r="Y300" s="26"/>
      <c r="Z300" s="26"/>
      <c r="AA300" s="26"/>
      <c r="AB300" s="26"/>
      <c r="AC300" s="26"/>
      <c r="AD300" s="74"/>
      <c r="AE300" s="74"/>
      <c r="AF300" s="74"/>
      <c r="AG300" s="74"/>
      <c r="AH300" s="74"/>
      <c r="AI300" s="74"/>
      <c r="AJ300" s="74"/>
      <c r="AK300" s="74"/>
      <c r="AL300" s="74"/>
      <c r="AM300" s="74"/>
      <c r="AN300" s="74"/>
      <c r="AO300" s="74"/>
      <c r="AP300" s="74"/>
      <c r="AQ300" s="74"/>
      <c r="AR300" s="74"/>
      <c r="AS300" s="74"/>
      <c r="AT300" s="26"/>
      <c r="AU300" s="26"/>
      <c r="AV300" s="26"/>
      <c r="AW300" s="26"/>
      <c r="AX300" s="26"/>
      <c r="AY300" s="26"/>
      <c r="AZ300" s="26"/>
      <c r="BA300" s="26"/>
      <c r="BB300" s="26"/>
      <c r="BC300" s="26"/>
      <c r="BD300" s="26"/>
      <c r="BE300" s="26"/>
      <c r="BF300" s="26"/>
      <c r="BG300" s="26"/>
      <c r="BH300" s="26"/>
      <c r="BI300" s="26"/>
      <c r="BJ300" s="26"/>
    </row>
    <row r="301" spans="7:62" s="1" customFormat="1" ht="12.75" customHeight="1" x14ac:dyDescent="0.15">
      <c r="G301" s="7"/>
      <c r="H301" s="7"/>
      <c r="J301" s="7"/>
      <c r="K301" s="7"/>
      <c r="L301" s="7"/>
      <c r="N301" s="7"/>
      <c r="O301" s="7"/>
      <c r="U301" s="26"/>
      <c r="V301" s="26"/>
      <c r="W301" s="26"/>
      <c r="X301" s="26"/>
      <c r="Y301" s="26"/>
      <c r="Z301" s="26"/>
      <c r="AA301" s="26"/>
      <c r="AB301" s="26"/>
      <c r="AC301" s="26"/>
      <c r="AD301" s="74"/>
      <c r="AE301" s="74"/>
      <c r="AF301" s="74"/>
      <c r="AG301" s="74"/>
      <c r="AH301" s="74"/>
      <c r="AI301" s="74"/>
      <c r="AJ301" s="74"/>
      <c r="AK301" s="74"/>
      <c r="AL301" s="74"/>
      <c r="AM301" s="74"/>
      <c r="AN301" s="74"/>
      <c r="AO301" s="74"/>
      <c r="AP301" s="74"/>
      <c r="AQ301" s="74"/>
      <c r="AR301" s="74"/>
      <c r="AS301" s="74"/>
      <c r="AT301" s="26"/>
      <c r="AU301" s="26"/>
      <c r="AV301" s="26"/>
      <c r="AW301" s="26"/>
      <c r="AX301" s="26"/>
      <c r="AY301" s="26"/>
      <c r="AZ301" s="26"/>
      <c r="BA301" s="26"/>
      <c r="BB301" s="26"/>
      <c r="BC301" s="26"/>
      <c r="BD301" s="26"/>
      <c r="BE301" s="26"/>
      <c r="BF301" s="26"/>
      <c r="BG301" s="26"/>
      <c r="BH301" s="26"/>
      <c r="BI301" s="26"/>
      <c r="BJ301" s="26"/>
    </row>
    <row r="302" spans="7:62" s="1" customFormat="1" ht="12.75" customHeight="1" x14ac:dyDescent="0.15">
      <c r="G302" s="7"/>
      <c r="H302" s="7"/>
      <c r="J302" s="7"/>
      <c r="K302" s="7"/>
      <c r="L302" s="7"/>
      <c r="N302" s="7"/>
      <c r="O302" s="7"/>
      <c r="U302" s="26"/>
      <c r="V302" s="26"/>
      <c r="W302" s="26"/>
      <c r="X302" s="26"/>
      <c r="Y302" s="26"/>
      <c r="Z302" s="26"/>
      <c r="AA302" s="26"/>
      <c r="AB302" s="26"/>
      <c r="AC302" s="26"/>
      <c r="AD302" s="74"/>
      <c r="AE302" s="74"/>
      <c r="AF302" s="74"/>
      <c r="AG302" s="74"/>
      <c r="AH302" s="74"/>
      <c r="AI302" s="74"/>
      <c r="AJ302" s="74"/>
      <c r="AK302" s="74"/>
      <c r="AL302" s="74"/>
      <c r="AM302" s="74"/>
      <c r="AN302" s="74"/>
      <c r="AO302" s="74"/>
      <c r="AP302" s="74"/>
      <c r="AQ302" s="74"/>
      <c r="AR302" s="74"/>
      <c r="AS302" s="74"/>
      <c r="AT302" s="26"/>
      <c r="AU302" s="26"/>
      <c r="AV302" s="26"/>
      <c r="AW302" s="26"/>
      <c r="AX302" s="26"/>
      <c r="AY302" s="26"/>
      <c r="AZ302" s="26"/>
      <c r="BA302" s="26"/>
      <c r="BB302" s="26"/>
      <c r="BC302" s="26"/>
      <c r="BD302" s="26"/>
      <c r="BE302" s="26"/>
      <c r="BF302" s="26"/>
      <c r="BG302" s="26"/>
      <c r="BH302" s="26"/>
      <c r="BI302" s="26"/>
      <c r="BJ302" s="26"/>
    </row>
    <row r="303" spans="7:62" s="1" customFormat="1" ht="12.75" customHeight="1" x14ac:dyDescent="0.15">
      <c r="G303" s="7"/>
      <c r="H303" s="7"/>
      <c r="J303" s="7"/>
      <c r="K303" s="7"/>
      <c r="L303" s="7"/>
      <c r="N303" s="7"/>
      <c r="O303" s="7"/>
      <c r="U303" s="26"/>
      <c r="V303" s="26"/>
      <c r="W303" s="26"/>
      <c r="X303" s="26"/>
      <c r="Y303" s="26"/>
      <c r="Z303" s="26"/>
      <c r="AA303" s="26"/>
      <c r="AB303" s="26"/>
      <c r="AC303" s="26"/>
      <c r="AD303" s="74"/>
      <c r="AE303" s="74"/>
      <c r="AF303" s="74"/>
      <c r="AG303" s="74"/>
      <c r="AH303" s="74"/>
      <c r="AI303" s="74"/>
      <c r="AJ303" s="74"/>
      <c r="AK303" s="74"/>
      <c r="AL303" s="74"/>
      <c r="AM303" s="74"/>
      <c r="AN303" s="74"/>
      <c r="AO303" s="74"/>
      <c r="AP303" s="74"/>
      <c r="AQ303" s="74"/>
      <c r="AR303" s="74"/>
      <c r="AS303" s="74"/>
      <c r="AT303" s="26"/>
      <c r="AU303" s="26"/>
      <c r="AV303" s="26"/>
      <c r="AW303" s="26"/>
      <c r="AX303" s="26"/>
      <c r="AY303" s="26"/>
      <c r="AZ303" s="26"/>
      <c r="BA303" s="26"/>
      <c r="BB303" s="26"/>
      <c r="BC303" s="26"/>
      <c r="BD303" s="26"/>
      <c r="BE303" s="26"/>
      <c r="BF303" s="26"/>
      <c r="BG303" s="26"/>
      <c r="BH303" s="26"/>
      <c r="BI303" s="26"/>
      <c r="BJ303" s="26"/>
    </row>
    <row r="304" spans="7:62" s="1" customFormat="1" ht="12.75" customHeight="1" x14ac:dyDescent="0.15">
      <c r="G304" s="7"/>
      <c r="H304" s="7"/>
      <c r="J304" s="7"/>
      <c r="K304" s="7"/>
      <c r="L304" s="7"/>
      <c r="N304" s="7"/>
      <c r="O304" s="7"/>
      <c r="U304" s="26"/>
      <c r="V304" s="26"/>
      <c r="W304" s="26"/>
      <c r="X304" s="26"/>
      <c r="Y304" s="26"/>
      <c r="Z304" s="26"/>
      <c r="AA304" s="26"/>
      <c r="AB304" s="26"/>
      <c r="AC304" s="26"/>
      <c r="AD304" s="74"/>
      <c r="AE304" s="74"/>
      <c r="AF304" s="74"/>
      <c r="AG304" s="74"/>
      <c r="AH304" s="74"/>
      <c r="AI304" s="74"/>
      <c r="AJ304" s="74"/>
      <c r="AK304" s="74"/>
      <c r="AL304" s="74"/>
      <c r="AM304" s="74"/>
      <c r="AN304" s="74"/>
      <c r="AO304" s="74"/>
      <c r="AP304" s="74"/>
      <c r="AQ304" s="74"/>
      <c r="AR304" s="74"/>
      <c r="AS304" s="74"/>
      <c r="AT304" s="26"/>
      <c r="AU304" s="26"/>
      <c r="AV304" s="26"/>
      <c r="AW304" s="26"/>
      <c r="AX304" s="26"/>
      <c r="AY304" s="26"/>
      <c r="AZ304" s="26"/>
      <c r="BA304" s="26"/>
      <c r="BB304" s="26"/>
      <c r="BC304" s="26"/>
      <c r="BD304" s="26"/>
      <c r="BE304" s="26"/>
      <c r="BF304" s="26"/>
      <c r="BG304" s="26"/>
      <c r="BH304" s="26"/>
      <c r="BI304" s="26"/>
      <c r="BJ304" s="26"/>
    </row>
    <row r="305" spans="7:62" s="1" customFormat="1" ht="12.75" customHeight="1" x14ac:dyDescent="0.15">
      <c r="G305" s="7"/>
      <c r="H305" s="7"/>
      <c r="J305" s="7"/>
      <c r="K305" s="7"/>
      <c r="L305" s="7"/>
      <c r="N305" s="7"/>
      <c r="O305" s="7"/>
      <c r="U305" s="26"/>
      <c r="V305" s="26"/>
      <c r="W305" s="26"/>
      <c r="X305" s="26"/>
      <c r="Y305" s="26"/>
      <c r="Z305" s="26"/>
      <c r="AA305" s="26"/>
      <c r="AB305" s="26"/>
      <c r="AC305" s="26"/>
      <c r="AD305" s="74"/>
      <c r="AE305" s="74"/>
      <c r="AF305" s="74"/>
      <c r="AG305" s="74"/>
      <c r="AH305" s="74"/>
      <c r="AI305" s="74"/>
      <c r="AJ305" s="74"/>
      <c r="AK305" s="74"/>
      <c r="AL305" s="74"/>
      <c r="AM305" s="74"/>
      <c r="AN305" s="74"/>
      <c r="AO305" s="74"/>
      <c r="AP305" s="74"/>
      <c r="AQ305" s="74"/>
      <c r="AR305" s="74"/>
      <c r="AS305" s="74"/>
      <c r="AT305" s="26"/>
      <c r="AU305" s="26"/>
      <c r="AV305" s="26"/>
      <c r="AW305" s="26"/>
      <c r="AX305" s="26"/>
      <c r="AY305" s="26"/>
      <c r="AZ305" s="26"/>
      <c r="BA305" s="26"/>
      <c r="BB305" s="26"/>
      <c r="BC305" s="26"/>
      <c r="BD305" s="26"/>
      <c r="BE305" s="26"/>
      <c r="BF305" s="26"/>
      <c r="BG305" s="26"/>
      <c r="BH305" s="26"/>
      <c r="BI305" s="26"/>
      <c r="BJ305" s="26"/>
    </row>
    <row r="306" spans="7:62" s="1" customFormat="1" ht="12.75" customHeight="1" x14ac:dyDescent="0.15">
      <c r="G306" s="7"/>
      <c r="H306" s="7"/>
      <c r="J306" s="7"/>
      <c r="K306" s="7"/>
      <c r="L306" s="7"/>
      <c r="N306" s="7"/>
      <c r="O306" s="7"/>
      <c r="U306" s="26"/>
      <c r="V306" s="26"/>
      <c r="W306" s="26"/>
      <c r="X306" s="26"/>
      <c r="Y306" s="26"/>
      <c r="Z306" s="26"/>
      <c r="AA306" s="26"/>
      <c r="AB306" s="26"/>
      <c r="AC306" s="26"/>
      <c r="AD306" s="74"/>
      <c r="AE306" s="74"/>
      <c r="AF306" s="74"/>
      <c r="AG306" s="74"/>
      <c r="AH306" s="74"/>
      <c r="AI306" s="74"/>
      <c r="AJ306" s="74"/>
      <c r="AK306" s="74"/>
      <c r="AL306" s="74"/>
      <c r="AM306" s="74"/>
      <c r="AN306" s="74"/>
      <c r="AO306" s="74"/>
      <c r="AP306" s="74"/>
      <c r="AQ306" s="74"/>
      <c r="AR306" s="74"/>
      <c r="AS306" s="74"/>
      <c r="AT306" s="26"/>
      <c r="AU306" s="26"/>
      <c r="AV306" s="26"/>
      <c r="AW306" s="26"/>
      <c r="AX306" s="26"/>
      <c r="AY306" s="26"/>
      <c r="AZ306" s="26"/>
      <c r="BA306" s="26"/>
      <c r="BB306" s="26"/>
      <c r="BC306" s="26"/>
      <c r="BD306" s="26"/>
      <c r="BE306" s="26"/>
      <c r="BF306" s="26"/>
      <c r="BG306" s="26"/>
      <c r="BH306" s="26"/>
      <c r="BI306" s="26"/>
      <c r="BJ306" s="26"/>
    </row>
    <row r="307" spans="7:62" s="1" customFormat="1" ht="12.75" customHeight="1" x14ac:dyDescent="0.15">
      <c r="G307" s="7"/>
      <c r="H307" s="7"/>
      <c r="J307" s="7"/>
      <c r="K307" s="7"/>
      <c r="L307" s="7"/>
      <c r="N307" s="7"/>
      <c r="O307" s="7"/>
      <c r="U307" s="26"/>
      <c r="V307" s="26"/>
      <c r="W307" s="26"/>
      <c r="X307" s="26"/>
      <c r="Y307" s="26"/>
      <c r="Z307" s="26"/>
      <c r="AA307" s="26"/>
      <c r="AB307" s="26"/>
      <c r="AC307" s="26"/>
      <c r="AD307" s="74"/>
      <c r="AE307" s="74"/>
      <c r="AF307" s="74"/>
      <c r="AG307" s="74"/>
      <c r="AH307" s="74"/>
      <c r="AI307" s="74"/>
      <c r="AJ307" s="74"/>
      <c r="AK307" s="74"/>
      <c r="AL307" s="74"/>
      <c r="AM307" s="74"/>
      <c r="AN307" s="74"/>
      <c r="AO307" s="74"/>
      <c r="AP307" s="74"/>
      <c r="AQ307" s="74"/>
      <c r="AR307" s="74"/>
      <c r="AS307" s="74"/>
      <c r="AT307" s="26"/>
      <c r="AU307" s="26"/>
      <c r="AV307" s="26"/>
      <c r="AW307" s="26"/>
      <c r="AX307" s="26"/>
      <c r="AY307" s="26"/>
      <c r="AZ307" s="26"/>
      <c r="BA307" s="26"/>
      <c r="BB307" s="26"/>
      <c r="BC307" s="26"/>
      <c r="BD307" s="26"/>
      <c r="BE307" s="26"/>
      <c r="BF307" s="26"/>
      <c r="BG307" s="26"/>
      <c r="BH307" s="26"/>
      <c r="BI307" s="26"/>
      <c r="BJ307" s="26"/>
    </row>
    <row r="308" spans="7:62" s="1" customFormat="1" ht="12.75" customHeight="1" x14ac:dyDescent="0.15">
      <c r="G308" s="7"/>
      <c r="H308" s="7"/>
      <c r="J308" s="7"/>
      <c r="K308" s="7"/>
      <c r="L308" s="7"/>
      <c r="N308" s="7"/>
      <c r="O308" s="7"/>
      <c r="U308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</row>
    <row r="309" spans="7:62" s="1" customFormat="1" ht="12.75" customHeight="1" x14ac:dyDescent="0.15">
      <c r="G309" s="7"/>
      <c r="H309" s="7"/>
      <c r="J309" s="7"/>
      <c r="K309" s="7"/>
      <c r="L309" s="7"/>
      <c r="N309" s="7"/>
      <c r="O309" s="7"/>
      <c r="U309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</row>
    <row r="310" spans="7:62" s="1" customFormat="1" ht="12.75" customHeight="1" x14ac:dyDescent="0.15">
      <c r="G310" s="7"/>
      <c r="H310" s="7"/>
      <c r="J310" s="7"/>
      <c r="K310" s="7"/>
      <c r="L310" s="7"/>
      <c r="N310" s="7"/>
      <c r="O310" s="7"/>
      <c r="U310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  <c r="AS310" s="6"/>
    </row>
    <row r="311" spans="7:62" s="1" customFormat="1" ht="12.75" customHeight="1" x14ac:dyDescent="0.15">
      <c r="G311" s="7"/>
      <c r="H311" s="7"/>
      <c r="J311" s="7"/>
      <c r="K311" s="7"/>
      <c r="L311" s="7"/>
      <c r="N311" s="7"/>
      <c r="O311" s="7"/>
      <c r="U311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  <c r="AR311" s="6"/>
      <c r="AS311" s="6"/>
    </row>
  </sheetData>
  <protectedRanges>
    <protectedRange sqref="G6" name="Nozzle"/>
    <protectedRange sqref="F16" name="Orifice"/>
    <protectedRange sqref="I16" name="Angle"/>
    <protectedRange sqref="M16" name="Pressure"/>
    <protectedRange sqref="P16" name="Airspeed"/>
  </protectedRanges>
  <customSheetViews>
    <customSheetView guid="{CD17FB03-8870-11D2-8172-00C04FC29620}" fitToPage="1" showRuler="0">
      <selection activeCell="D11" sqref="D11"/>
      <pageMargins left="0.7" right="0.7" top="0.75" bottom="0.75" header="0.3" footer="0.3"/>
      <pageSetup scale="37" orientation="landscape" verticalDpi="300" copies="0"/>
      <headerFooter alignWithMargins="0"/>
    </customSheetView>
  </customSheetViews>
  <mergeCells count="11">
    <mergeCell ref="G3:N4"/>
    <mergeCell ref="C14:D15"/>
    <mergeCell ref="G6:P6"/>
    <mergeCell ref="C5:F6"/>
    <mergeCell ref="C9:S9"/>
    <mergeCell ref="D34:R34"/>
    <mergeCell ref="G20:S20"/>
    <mergeCell ref="G19:S19"/>
    <mergeCell ref="G21:S21"/>
    <mergeCell ref="C12:S12"/>
    <mergeCell ref="C31:S33"/>
  </mergeCells>
  <phoneticPr fontId="0" type="noConversion"/>
  <dataValidations count="1">
    <dataValidation type="list" allowBlank="1" showInputMessage="1" showErrorMessage="1" sqref="V21">
      <formula1>$V$16:$V$22</formula1>
    </dataValidation>
  </dataValidations>
  <printOptions horizontalCentered="1" verticalCentered="1"/>
  <pageMargins left="0.7" right="0.7" top="0.75" bottom="0.75" header="0.3" footer="0.3"/>
  <pageSetup scale="70" orientation="portrait" verticalDpi="300"/>
  <headerFooter alignWithMargins="0"/>
  <drawing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>
          <x14:formula1>
            <xm:f>'Model Parameters'!$A$2:$A$16</xm:f>
          </x14:formula1>
          <xm:sqref>G6:P6</xm:sqref>
        </x14:dataValidation>
        <x14:dataValidation type="list" allowBlank="1" showInputMessage="1" showErrorMessage="1">
          <x14:formula1>
            <xm:f>'Model Parameters'!$P$14:$P$27</xm:f>
          </x14:formula1>
          <xm:sqref>F16</xm:sqref>
        </x14:dataValidation>
        <x14:dataValidation type="list" allowBlank="1" showInputMessage="1" showErrorMessage="1">
          <x14:formula1>
            <xm:f>'Model Parameters'!$S$14:$S$23</xm:f>
          </x14:formula1>
          <xm:sqref>I16</xm:sqref>
        </x14:dataValidation>
        <x14:dataValidation type="list" allowBlank="1" showInputMessage="1" showErrorMessage="1">
          <x14:formula1>
            <xm:f>'Model Parameters'!$Q$14:$Q$28</xm:f>
          </x14:formula1>
          <xm:sqref>P16</xm:sqref>
        </x14:dataValidation>
        <x14:dataValidation type="list" allowBlank="1" showInputMessage="1" showErrorMessage="1">
          <x14:formula1>
            <xm:f>'Model Parameters'!$R$14:$R$26</xm:f>
          </x14:formula1>
          <xm:sqref>M16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autoPageBreaks="0"/>
  </sheetPr>
  <dimension ref="A1:AC1048576"/>
  <sheetViews>
    <sheetView workbookViewId="0">
      <selection activeCell="B179" sqref="B179:P179"/>
    </sheetView>
  </sheetViews>
  <sheetFormatPr baseColWidth="10" defaultColWidth="8.83203125" defaultRowHeight="13" x14ac:dyDescent="0.15"/>
  <cols>
    <col min="1" max="1" width="39" customWidth="1"/>
    <col min="2" max="2" width="19" customWidth="1"/>
    <col min="3" max="3" width="12.33203125" customWidth="1"/>
    <col min="4" max="4" width="11.33203125" customWidth="1"/>
    <col min="18" max="18" width="19.1640625" customWidth="1"/>
    <col min="19" max="19" width="15" bestFit="1" customWidth="1"/>
    <col min="22" max="22" width="5.83203125" customWidth="1"/>
    <col min="23" max="23" width="17.83203125" customWidth="1"/>
  </cols>
  <sheetData>
    <row r="1" spans="1:19" ht="14" x14ac:dyDescent="0.15">
      <c r="A1" s="134" t="s">
        <v>21</v>
      </c>
      <c r="B1" s="134" t="s">
        <v>23</v>
      </c>
      <c r="D1" s="244" t="s">
        <v>24</v>
      </c>
      <c r="E1" s="244"/>
      <c r="F1" s="244"/>
      <c r="G1" s="244"/>
      <c r="H1" s="244"/>
      <c r="I1" s="244"/>
      <c r="J1" s="244"/>
      <c r="K1" s="244"/>
      <c r="L1" s="244"/>
      <c r="M1" s="244"/>
      <c r="N1" s="244"/>
      <c r="O1" s="244"/>
      <c r="P1" s="244"/>
      <c r="Q1" s="244"/>
      <c r="R1" s="244"/>
    </row>
    <row r="2" spans="1:19" ht="15" thickBot="1" x14ac:dyDescent="0.25">
      <c r="A2" s="183" t="s">
        <v>88</v>
      </c>
      <c r="B2" s="183" t="s">
        <v>124</v>
      </c>
      <c r="D2" s="245" t="s">
        <v>27</v>
      </c>
      <c r="E2" s="245"/>
      <c r="F2" s="245"/>
      <c r="G2" s="245"/>
      <c r="H2" s="245"/>
      <c r="I2" s="245"/>
      <c r="J2" s="245"/>
      <c r="K2" s="245"/>
      <c r="L2" s="245"/>
      <c r="M2" s="245"/>
      <c r="N2" s="245"/>
      <c r="O2" s="245"/>
      <c r="P2" s="245"/>
      <c r="Q2" s="245"/>
      <c r="R2" s="245"/>
    </row>
    <row r="3" spans="1:19" ht="14" thickBot="1" x14ac:dyDescent="0.2">
      <c r="A3" s="134" t="s">
        <v>91</v>
      </c>
      <c r="B3" s="183" t="s">
        <v>124</v>
      </c>
      <c r="D3" s="45"/>
      <c r="E3" s="13">
        <v>2</v>
      </c>
      <c r="F3" s="13">
        <v>3</v>
      </c>
      <c r="G3" s="13">
        <v>4</v>
      </c>
      <c r="H3" s="13">
        <v>5</v>
      </c>
      <c r="I3" s="13">
        <v>6</v>
      </c>
      <c r="J3" s="13">
        <v>7</v>
      </c>
      <c r="K3" s="13">
        <v>8</v>
      </c>
      <c r="L3" s="13">
        <v>9</v>
      </c>
      <c r="M3" s="13">
        <v>10</v>
      </c>
      <c r="N3" s="13">
        <v>11</v>
      </c>
      <c r="O3" s="13">
        <v>12</v>
      </c>
      <c r="P3" s="13">
        <v>13</v>
      </c>
      <c r="Q3" s="13">
        <v>14</v>
      </c>
      <c r="R3" s="13">
        <v>15</v>
      </c>
      <c r="S3" s="14">
        <v>16</v>
      </c>
    </row>
    <row r="4" spans="1:19" ht="14" thickBot="1" x14ac:dyDescent="0.2">
      <c r="A4" s="183" t="s">
        <v>89</v>
      </c>
      <c r="B4" s="183" t="s">
        <v>124</v>
      </c>
      <c r="D4" s="48"/>
      <c r="E4" s="136" t="s">
        <v>55</v>
      </c>
      <c r="F4" s="53" t="s">
        <v>29</v>
      </c>
      <c r="G4" s="53" t="s">
        <v>31</v>
      </c>
      <c r="H4" s="53" t="s">
        <v>37</v>
      </c>
      <c r="I4" s="53" t="s">
        <v>30</v>
      </c>
      <c r="J4" s="53" t="s">
        <v>57</v>
      </c>
      <c r="K4" s="53" t="s">
        <v>56</v>
      </c>
      <c r="L4" s="53" t="s">
        <v>58</v>
      </c>
      <c r="M4" s="53" t="s">
        <v>59</v>
      </c>
      <c r="N4" s="53" t="s">
        <v>60</v>
      </c>
      <c r="O4" s="53" t="s">
        <v>61</v>
      </c>
      <c r="P4" s="53" t="s">
        <v>62</v>
      </c>
      <c r="Q4" s="53" t="s">
        <v>63</v>
      </c>
      <c r="R4" s="53" t="s">
        <v>64</v>
      </c>
      <c r="S4" s="54" t="s">
        <v>65</v>
      </c>
    </row>
    <row r="5" spans="1:19" x14ac:dyDescent="0.15">
      <c r="A5" s="183" t="s">
        <v>95</v>
      </c>
      <c r="B5" s="183" t="s">
        <v>126</v>
      </c>
      <c r="D5" s="46" t="s">
        <v>25</v>
      </c>
      <c r="E5" s="13">
        <f>VLOOKUP('Atomization Model'!$G$6,DV0.1,E3, FALSE)</f>
        <v>258.69988418999998</v>
      </c>
      <c r="F5" s="13">
        <f>VLOOKUP('Atomization Model'!$G$6,DV0.1,F3, FALSE)</f>
        <v>57.219527767000002</v>
      </c>
      <c r="G5" s="13">
        <f>VLOOKUP('Atomization Model'!$G$6,DV0.1,G3, FALSE)</f>
        <v>-82.685601849999998</v>
      </c>
      <c r="H5" s="13">
        <f>VLOOKUP('Atomization Model'!$G$6,DV0.1,H3, FALSE)</f>
        <v>-33.176453709999997</v>
      </c>
      <c r="I5" s="143">
        <f>VLOOKUP('Atomization Model'!$G$6,DV0.1,I3, FALSE)</f>
        <v>-72.429231490000006</v>
      </c>
      <c r="J5" s="15">
        <f>VLOOKUP('Atomization Model'!$G$6,DV0.1,J3, FALSE)</f>
        <v>-40.457552079999999</v>
      </c>
      <c r="K5" s="15">
        <f>VLOOKUP('Atomization Model'!$G$6,DV0.1,K3, FALSE)</f>
        <v>-11.802427079999999</v>
      </c>
      <c r="L5" s="15">
        <f>VLOOKUP('Atomization Model'!$G$6,DV0.1,L3, FALSE)</f>
        <v>37.850822919000002</v>
      </c>
      <c r="M5" s="15">
        <f>VLOOKUP('Atomization Model'!$G$6,DV0.1,M3, FALSE)</f>
        <v>-17.932572919999998</v>
      </c>
      <c r="N5" s="15">
        <f>VLOOKUP('Atomization Model'!$G$6,DV0.1,N3, FALSE)</f>
        <v>12.095510406000001</v>
      </c>
      <c r="O5" s="141">
        <f>VLOOKUP('Atomization Model'!$G$6,DV0.1,O3, FALSE)</f>
        <v>16.185968756000001</v>
      </c>
      <c r="P5" s="13">
        <f>VLOOKUP('Atomization Model'!$G$6,DV0.1,P3, FALSE)</f>
        <v>-6.7902537509999998</v>
      </c>
      <c r="Q5" s="13">
        <f>VLOOKUP('Atomization Model'!$G$6,DV0.1,Q3, FALSE)</f>
        <v>3.6039128992</v>
      </c>
      <c r="R5" s="13">
        <f>VLOOKUP('Atomization Model'!$G$6,DV0.1,R3, FALSE)</f>
        <v>-28.724753799999998</v>
      </c>
      <c r="S5" s="13">
        <f>VLOOKUP('Atomization Model'!$G$6,DV0.1,S3, FALSE)</f>
        <v>23.654746248999999</v>
      </c>
    </row>
    <row r="6" spans="1:19" x14ac:dyDescent="0.15">
      <c r="A6" s="183" t="s">
        <v>119</v>
      </c>
      <c r="B6" s="183" t="s">
        <v>124</v>
      </c>
      <c r="D6" s="46" t="s">
        <v>26</v>
      </c>
      <c r="E6" s="15">
        <f>VLOOKUP('Atomization Model'!$G$6,DV0.5,E3,FALSE)</f>
        <v>621.39919635000001</v>
      </c>
      <c r="F6" s="15">
        <f>VLOOKUP('Atomization Model'!$G$6,DV0.5,F3,FALSE)</f>
        <v>146.24868057</v>
      </c>
      <c r="G6" s="15">
        <f>VLOOKUP('Atomization Model'!$G$6,DV0.5,G3,FALSE)</f>
        <v>-152.44648609999999</v>
      </c>
      <c r="H6" s="15">
        <f>VLOOKUP('Atomization Model'!$G$6,DV0.5,H3,FALSE)</f>
        <v>-48.427171319999999</v>
      </c>
      <c r="I6" s="144">
        <f>VLOOKUP('Atomization Model'!$G$6,DV0.5,I3,FALSE)</f>
        <v>-116.74621759999999</v>
      </c>
      <c r="J6" s="15">
        <f>VLOOKUP('Atomization Model'!$G$6,DV0.5,J3,FALSE)</f>
        <v>-88.254057309999993</v>
      </c>
      <c r="K6" s="15">
        <f>VLOOKUP('Atomization Model'!$G$6,DV0.5,K3,FALSE)</f>
        <v>-17.812557330000001</v>
      </c>
      <c r="L6" s="15">
        <f>VLOOKUP('Atomization Model'!$G$6,DV0.5,L3,FALSE)</f>
        <v>56.053609399999999</v>
      </c>
      <c r="M6" s="15">
        <f>VLOOKUP('Atomization Model'!$G$6,DV0.5,M3,FALSE)</f>
        <v>-32.950609389999997</v>
      </c>
      <c r="N6" s="15">
        <f>VLOOKUP('Atomization Model'!$G$6,DV0.5,N3,FALSE)</f>
        <v>0.18647398749999999</v>
      </c>
      <c r="O6" s="142">
        <f>VLOOKUP('Atomization Model'!$G$6,DV0.5,O3,FALSE)</f>
        <v>10.284973975</v>
      </c>
      <c r="P6" s="15">
        <f>VLOOKUP('Atomization Model'!$G$6,DV0.5,P3,FALSE)</f>
        <v>-33.188451260000001</v>
      </c>
      <c r="Q6" s="15">
        <f>VLOOKUP('Atomization Model'!$G$6,DV0.5,Q3,FALSE)</f>
        <v>-0.697284609</v>
      </c>
      <c r="R6" s="15">
        <f>VLOOKUP('Atomization Model'!$G$6,DV0.5,R3,FALSE)</f>
        <v>-59.909784610000003</v>
      </c>
      <c r="S6" s="15">
        <f>VLOOKUP('Atomization Model'!$G$6,DV0.5,S3,FALSE)</f>
        <v>18.901715391</v>
      </c>
    </row>
    <row r="7" spans="1:19" x14ac:dyDescent="0.15">
      <c r="A7" s="183" t="s">
        <v>120</v>
      </c>
      <c r="B7" s="183" t="s">
        <v>124</v>
      </c>
      <c r="D7" s="46" t="s">
        <v>28</v>
      </c>
      <c r="E7" s="15">
        <f>VLOOKUP('Atomization Model'!$G$6,DV0.9,E3,FALSE)</f>
        <v>1171.5676285</v>
      </c>
      <c r="F7" s="15">
        <f>VLOOKUP('Atomization Model'!$G$6,DV0.9,F3,FALSE)</f>
        <v>271.69402312</v>
      </c>
      <c r="G7" s="15">
        <f>VLOOKUP('Atomization Model'!$G$6,DV0.9,G3,FALSE)</f>
        <v>-232.3355694</v>
      </c>
      <c r="H7" s="15">
        <f>VLOOKUP('Atomization Model'!$G$6,DV0.9,H3,FALSE)</f>
        <v>-45.011458390000001</v>
      </c>
      <c r="I7" s="144">
        <f>VLOOKUP('Atomization Model'!$G$6,DV0.9,I3,FALSE)</f>
        <v>-177.64613420000001</v>
      </c>
      <c r="J7" s="15">
        <f>VLOOKUP('Atomization Model'!$G$6,DV0.9,J3,FALSE)</f>
        <v>-135.5744219</v>
      </c>
      <c r="K7" s="15">
        <f>VLOOKUP('Atomization Model'!$G$6,DV0.9,K3,FALSE)</f>
        <v>-9.3777969120000009</v>
      </c>
      <c r="L7" s="15">
        <f>VLOOKUP('Atomization Model'!$G$6,DV0.9,L3,FALSE)</f>
        <v>73.423994788000002</v>
      </c>
      <c r="M7" s="15">
        <f>VLOOKUP('Atomization Model'!$G$6,DV0.9,M3,FALSE)</f>
        <v>-50.055828089999999</v>
      </c>
      <c r="N7" s="15">
        <f>VLOOKUP('Atomization Model'!$G$6,DV0.9,N3,FALSE)</f>
        <v>-40.470119789999998</v>
      </c>
      <c r="O7" s="142">
        <f>VLOOKUP('Atomization Model'!$G$6,DV0.9,O3,FALSE)</f>
        <v>-10.799411429999999</v>
      </c>
      <c r="P7" s="15">
        <f>VLOOKUP('Atomization Model'!$G$6,DV0.9,P3,FALSE)</f>
        <v>-71.224844469999994</v>
      </c>
      <c r="Q7" s="15">
        <f>VLOOKUP('Atomization Model'!$G$6,DV0.9,Q3,FALSE)</f>
        <v>-63.091511269999998</v>
      </c>
      <c r="R7" s="15">
        <f>VLOOKUP('Atomization Model'!$G$6,DV0.9,R3,FALSE)</f>
        <v>-91.878177620000002</v>
      </c>
      <c r="S7" s="15">
        <f>VLOOKUP('Atomization Model'!$G$6,DV0.9,S3,FALSE)</f>
        <v>3.5791557291</v>
      </c>
    </row>
    <row r="8" spans="1:19" x14ac:dyDescent="0.15">
      <c r="A8" s="183" t="s">
        <v>121</v>
      </c>
      <c r="B8" s="183" t="s">
        <v>126</v>
      </c>
      <c r="D8" s="46" t="s">
        <v>8</v>
      </c>
      <c r="E8" s="15">
        <f>VLOOKUP('Atomization Model'!$G$6,Less100,E3,FALSE)</f>
        <v>1.0917687091999999</v>
      </c>
      <c r="F8" s="15">
        <f>VLOOKUP('Atomization Model'!$G$6,Less100,F3,FALSE)</f>
        <v>-0.69645595400000004</v>
      </c>
      <c r="G8" s="15">
        <f>VLOOKUP('Atomization Model'!$G$6,Less100,G3,FALSE)</f>
        <v>2.0278922317000001</v>
      </c>
      <c r="H8" s="15">
        <f>VLOOKUP('Atomization Model'!$G$6,Less100,H3,FALSE)</f>
        <v>0.21404369470000001</v>
      </c>
      <c r="I8" s="144">
        <f>VLOOKUP('Atomization Model'!$G$6,Less100,I3,FALSE)</f>
        <v>1.8629170651</v>
      </c>
      <c r="J8" s="15">
        <f>VLOOKUP('Atomization Model'!$G$6,Less100,J3,FALSE)</f>
        <v>-0.28403163599999998</v>
      </c>
      <c r="K8" s="15">
        <f>VLOOKUP('Atomization Model'!$G$6,Less100,K3,FALSE)</f>
        <v>-8.6364594000000003E-2</v>
      </c>
      <c r="L8" s="15">
        <f>VLOOKUP('Atomization Model'!$G$6,Less100,L3,FALSE)</f>
        <v>-0.13072501</v>
      </c>
      <c r="M8" s="15">
        <f>VLOOKUP('Atomization Model'!$G$6,Less100,M3,FALSE)</f>
        <v>-0.43473524000000002</v>
      </c>
      <c r="N8" s="15">
        <f>VLOOKUP('Atomization Model'!$G$6,Less100,N3,FALSE)</f>
        <v>1.5550456773000001</v>
      </c>
      <c r="O8" s="142">
        <f>VLOOKUP('Atomization Model'!$G$6,Less100,O3,FALSE)</f>
        <v>8.6391552199999999E-2</v>
      </c>
      <c r="P8" s="15">
        <f>VLOOKUP('Atomization Model'!$G$6,Less100,P3,FALSE)</f>
        <v>-4.5061882999999997E-2</v>
      </c>
      <c r="Q8" s="15">
        <f>VLOOKUP('Atomization Model'!$G$6,Less100,Q3,FALSE)</f>
        <v>0.73832845079999998</v>
      </c>
      <c r="R8" s="15">
        <f>VLOOKUP('Atomization Model'!$G$6,Less100,R3,FALSE)</f>
        <v>0.8033982838</v>
      </c>
      <c r="S8" s="15">
        <f>VLOOKUP('Atomization Model'!$G$6,Less100,S3,FALSE)</f>
        <v>0.3428527838</v>
      </c>
    </row>
    <row r="9" spans="1:19" x14ac:dyDescent="0.15">
      <c r="A9" s="183" t="s">
        <v>122</v>
      </c>
      <c r="B9" s="183" t="s">
        <v>126</v>
      </c>
      <c r="D9" s="46" t="s">
        <v>101</v>
      </c>
      <c r="E9" s="15">
        <f>VLOOKUP('Atomization Model'!$G$6,Less200,E3,FALSE)</f>
        <v>5.8656106081999999</v>
      </c>
      <c r="F9" s="15">
        <f>VLOOKUP('Atomization Model'!$G$6,Less200,F3,FALSE)</f>
        <v>-3.3440079909999998</v>
      </c>
      <c r="G9" s="15">
        <f>VLOOKUP('Atomization Model'!$G$6,Less200,G3,FALSE)</f>
        <v>6.1432239354</v>
      </c>
      <c r="H9" s="15">
        <f>VLOOKUP('Atomization Model'!$G$6,Less200,H3,FALSE)</f>
        <v>1.1521272132</v>
      </c>
      <c r="I9" s="144">
        <f>VLOOKUP('Atomization Model'!$G$6,Less200,I3,FALSE)</f>
        <v>6.1870032685999998</v>
      </c>
      <c r="J9" s="15">
        <f>VLOOKUP('Atomization Model'!$G$6,Less200,J3,FALSE)</f>
        <v>-7.3605532000000001E-2</v>
      </c>
      <c r="K9" s="15">
        <f>VLOOKUP('Atomization Model'!$G$6,Less200,K3,FALSE)</f>
        <v>-0.49826694700000002</v>
      </c>
      <c r="L9" s="15">
        <f>VLOOKUP('Atomization Model'!$G$6,Less200,L3,FALSE)</f>
        <v>-0.74810711500000004</v>
      </c>
      <c r="M9" s="15">
        <f>VLOOKUP('Atomization Model'!$G$6,Less200,M3,FALSE)</f>
        <v>-1.425071969</v>
      </c>
      <c r="N9" s="15">
        <f>VLOOKUP('Atomization Model'!$G$6,Less200,N3,FALSE)</f>
        <v>3.8002841973999999</v>
      </c>
      <c r="O9" s="142">
        <f>VLOOKUP('Atomization Model'!$G$6,Less200,O3,FALSE)</f>
        <v>0.16852286499999999</v>
      </c>
      <c r="P9" s="15">
        <f>VLOOKUP('Atomization Model'!$G$6,Less200,P3,FALSE)</f>
        <v>0.57688023489999996</v>
      </c>
      <c r="Q9" s="15">
        <f>VLOOKUP('Atomization Model'!$G$6,Less200,Q3,FALSE)</f>
        <v>2.0964569034</v>
      </c>
      <c r="R9" s="15">
        <f>VLOOKUP('Atomization Model'!$G$6,Less200,R3,FALSE)</f>
        <v>2.6323117364000002</v>
      </c>
      <c r="S9" s="15">
        <f>VLOOKUP('Atomization Model'!$G$6,Less200,S3,FALSE)</f>
        <v>0.80655573489999999</v>
      </c>
    </row>
    <row r="10" spans="1:19" ht="14" thickBot="1" x14ac:dyDescent="0.2">
      <c r="A10" s="183" t="s">
        <v>127</v>
      </c>
      <c r="B10" s="183" t="s">
        <v>124</v>
      </c>
      <c r="D10" s="47" t="s">
        <v>115</v>
      </c>
      <c r="E10" s="17">
        <f>VLOOKUP('Atomization Model'!$G$6,Less141,E3,FALSE)</f>
        <v>2.5899152880999998</v>
      </c>
      <c r="F10" s="17">
        <f>VLOOKUP('Atomization Model'!$G$6,Less141,F3,FALSE)</f>
        <v>-1.540158871</v>
      </c>
      <c r="G10" s="17">
        <f>VLOOKUP('Atomization Model'!$G$6,Less141,G3,FALSE)</f>
        <v>3.5029929633000001</v>
      </c>
      <c r="H10" s="17">
        <f>VLOOKUP('Atomization Model'!$G$6,Less141,H3,FALSE)</f>
        <v>0.52540151889999998</v>
      </c>
      <c r="I10" s="17">
        <f>VLOOKUP('Atomization Model'!$G$6,Less141,I3,FALSE)</f>
        <v>3.4353284078000002</v>
      </c>
      <c r="J10" s="17">
        <f>VLOOKUP('Atomization Model'!$G$6,Less141,J3,FALSE)</f>
        <v>-0.24282177099999999</v>
      </c>
      <c r="K10" s="17">
        <f>VLOOKUP('Atomization Model'!$G$6,Less141,K3,FALSE)</f>
        <v>-0.20289743700000001</v>
      </c>
      <c r="L10" s="17">
        <f>VLOOKUP('Atomization Model'!$G$6,Less141,L3,FALSE)</f>
        <v>-0.34773368700000001</v>
      </c>
      <c r="M10" s="17">
        <f>VLOOKUP('Atomization Model'!$G$6,Less141,M3,FALSE)</f>
        <v>-0.798953896</v>
      </c>
      <c r="N10" s="17">
        <f>VLOOKUP('Atomization Model'!$G$6,Less141,N3,FALSE)</f>
        <v>2.4451994379999999</v>
      </c>
      <c r="O10" s="17">
        <f>VLOOKUP('Atomization Model'!$G$6,Less141,O3,FALSE)</f>
        <v>0.1392977712</v>
      </c>
      <c r="P10" s="17">
        <f>VLOOKUP('Atomization Model'!$G$6,Less141,P3,FALSE)</f>
        <v>7.1120108299999998E-2</v>
      </c>
      <c r="Q10" s="17">
        <f>VLOOKUP('Atomization Model'!$G$6,Less141,Q3,FALSE)</f>
        <v>1.2406002753000001</v>
      </c>
      <c r="R10" s="17">
        <f>VLOOKUP('Atomization Model'!$G$6,Less141,R3,FALSE)</f>
        <v>1.4778302753000001</v>
      </c>
      <c r="S10" s="17">
        <f>VLOOKUP('Atomization Model'!$G$6,Less141,S3,FALSE)</f>
        <v>0.55082527479999999</v>
      </c>
    </row>
    <row r="11" spans="1:19" x14ac:dyDescent="0.15">
      <c r="A11" s="183" t="s">
        <v>128</v>
      </c>
      <c r="B11" s="183" t="s">
        <v>124</v>
      </c>
    </row>
    <row r="12" spans="1:19" ht="15" x14ac:dyDescent="0.2">
      <c r="A12" s="183" t="s">
        <v>90</v>
      </c>
      <c r="B12" s="183" t="s">
        <v>124</v>
      </c>
      <c r="H12" s="15"/>
      <c r="I12" s="62" t="s">
        <v>13</v>
      </c>
      <c r="J12" s="64">
        <f>E5+$F$14*F5+$F$15*G5+$F$16*H5+$F$17*I5+$F$14*$F$15*J5+$F$14*$F$16*K5+$F$15*$F$16*L5+$F$14*$F$17*M5+$F$15*$F$17*N5+$F$16*$F$17*O5+$F$14*$F$14*P5+$F$15*$F$15*Q5+$F$16*$F$16*R5+$F$17*$F$17*S5</f>
        <v>262.87499476809057</v>
      </c>
      <c r="K12">
        <f>IF(J12&lt;0,0,J12)</f>
        <v>262.87499476809057</v>
      </c>
      <c r="O12" s="42" t="s">
        <v>36</v>
      </c>
    </row>
    <row r="13" spans="1:19" ht="15" x14ac:dyDescent="0.2">
      <c r="A13" s="183" t="s">
        <v>92</v>
      </c>
      <c r="B13" s="183" t="s">
        <v>124</v>
      </c>
      <c r="E13" s="42" t="s">
        <v>81</v>
      </c>
      <c r="F13" s="42" t="s">
        <v>82</v>
      </c>
      <c r="H13" s="15"/>
      <c r="I13" s="62" t="s">
        <v>15</v>
      </c>
      <c r="J13" s="64">
        <f t="shared" ref="J13:J14" si="0">E6+$F$14*F6+$F$15*G6+$F$16*H6+$F$17*I6+$F$14*$F$15*J6+$F$14*$F$16*K6+$F$15*$F$16*L6+$F$14*$F$17*M6+$F$15*$F$17*N6+$F$16*$F$17*O6+$F$14*$F$14*P6+$F$15*$F$15*Q6+$F$16*$F$16*R6+$F$17*$F$17*S6</f>
        <v>582.58268121356252</v>
      </c>
      <c r="K13">
        <f>IF(J13&lt;0,0,J13)</f>
        <v>582.58268121356252</v>
      </c>
      <c r="O13" s="191">
        <v>2</v>
      </c>
      <c r="P13" s="42" t="s">
        <v>29</v>
      </c>
      <c r="Q13" s="42" t="s">
        <v>31</v>
      </c>
      <c r="R13" s="42" t="s">
        <v>37</v>
      </c>
      <c r="S13" s="42" t="s">
        <v>30</v>
      </c>
    </row>
    <row r="14" spans="1:19" ht="15" x14ac:dyDescent="0.2">
      <c r="A14" s="135" t="s">
        <v>100</v>
      </c>
      <c r="B14" s="183" t="s">
        <v>124</v>
      </c>
      <c r="D14" t="s">
        <v>51</v>
      </c>
      <c r="E14">
        <f>'Atomization Model'!F16</f>
        <v>15</v>
      </c>
      <c r="F14">
        <f>(E14-E20)/F20</f>
        <v>0.375</v>
      </c>
      <c r="H14" s="15"/>
      <c r="I14" s="62" t="s">
        <v>16</v>
      </c>
      <c r="J14" s="64">
        <f t="shared" si="0"/>
        <v>1030.062298180756</v>
      </c>
      <c r="O14" s="191">
        <v>3</v>
      </c>
      <c r="P14">
        <f>VLOOKUP('Atomization Model'!$G$6,Orifice,O14,FALSE)</f>
        <v>4</v>
      </c>
      <c r="Q14">
        <f>VLOOKUP('Atomization Model'!$G$6,Airspeed,O13,FALSE)</f>
        <v>50</v>
      </c>
      <c r="R14">
        <f>IF(VLOOKUP('Atomization Model'!$G$6,Press,O13,FALSE)&gt;0,VLOOKUP('Atomization Model'!$G$6,Press,O13,FALSE)," ")</f>
        <v>30</v>
      </c>
      <c r="S14">
        <f>VLOOKUP('Atomization Model'!$G$6,Angle,O14,FALSE)</f>
        <v>0</v>
      </c>
    </row>
    <row r="15" spans="1:19" x14ac:dyDescent="0.15">
      <c r="A15" s="135" t="s">
        <v>131</v>
      </c>
      <c r="B15" s="183" t="s">
        <v>126</v>
      </c>
      <c r="D15" t="s">
        <v>54</v>
      </c>
      <c r="E15">
        <f>'Atomization Model'!P16</f>
        <v>120</v>
      </c>
      <c r="F15">
        <f>(E15-E21)/F21</f>
        <v>1</v>
      </c>
      <c r="H15" s="15"/>
      <c r="I15" s="63"/>
      <c r="J15" s="64"/>
      <c r="O15" s="191">
        <v>4</v>
      </c>
      <c r="P15">
        <f>IF(VLOOKUP('Atomization Model'!$G$6,Orifice,O15,FALSE)&gt;0,VLOOKUP('Atomization Model'!$G$6,Orifice,O15,FALSE)," ")</f>
        <v>6</v>
      </c>
      <c r="Q15">
        <f>VLOOKUP('Atomization Model'!$G$6,Airspeed,O14,FALSE)</f>
        <v>55</v>
      </c>
      <c r="R15">
        <f>IF(VLOOKUP('Atomization Model'!$G$6,Press,O14,FALSE)&gt;0,VLOOKUP('Atomization Model'!$G$6,Press,O14,FALSE)," ")</f>
        <v>35</v>
      </c>
      <c r="S15">
        <f>IF(VLOOKUP('Atomization Model'!$G$6,Angle,O15,FALSE)&gt;0,VLOOKUP('Atomization Model'!$G$6,Angle,O15,FALSE)," ")</f>
        <v>15</v>
      </c>
    </row>
    <row r="16" spans="1:19" x14ac:dyDescent="0.15">
      <c r="A16" s="135" t="s">
        <v>132</v>
      </c>
      <c r="B16" s="183" t="s">
        <v>126</v>
      </c>
      <c r="D16" t="s">
        <v>53</v>
      </c>
      <c r="E16">
        <f>'Atomization Model'!M16</f>
        <v>30</v>
      </c>
      <c r="F16">
        <f>(E16-E22)/F22</f>
        <v>-1</v>
      </c>
      <c r="I16" s="61" t="s">
        <v>9</v>
      </c>
      <c r="J16" s="64">
        <f>E8+$F$14*F8+$F$15*G8+$F$16*H8+$F$17*I8+$F$14*$F$15*J8+$F$14*$F$16*K8+$F$15*$F$16*L8+$F$14*$F$17*M8+$F$15*$F$17*N8+$F$16*$F$17*O8+$F$14*$F$14*P8+$F$15*$F$15*Q8+$F$16*$F$16*R8+$F$17*$F$17*S8</f>
        <v>1.4107433486031249</v>
      </c>
      <c r="K16">
        <f>IF(J16&lt;0,0.01,J16)</f>
        <v>1.4107433486031249</v>
      </c>
      <c r="O16" s="191">
        <v>5</v>
      </c>
      <c r="P16">
        <f>IF(VLOOKUP('Atomization Model'!$G$6,Orifice,O16,FALSE)&gt;0,VLOOKUP('Atomization Model'!$G$6,Orifice,O16,FALSE)," ")</f>
        <v>8</v>
      </c>
      <c r="Q16">
        <f>VLOOKUP('Atomization Model'!$G$6,Airspeed,O15,FALSE)</f>
        <v>60</v>
      </c>
      <c r="R16">
        <f>IF(VLOOKUP('Atomization Model'!$G$6,Press,O15,FALSE)&gt;0,VLOOKUP('Atomization Model'!$G$6,Press,O15,FALSE)," ")</f>
        <v>40</v>
      </c>
      <c r="S16">
        <f>IF(VLOOKUP('Atomization Model'!$G$6,Angle,O16,FALSE)&gt;0,VLOOKUP('Atomization Model'!$G$6,Angle,O16,FALSE)," ")</f>
        <v>30</v>
      </c>
    </row>
    <row r="17" spans="1:19" ht="14" x14ac:dyDescent="0.2">
      <c r="A17" s="183" t="s">
        <v>164</v>
      </c>
      <c r="B17" s="183" t="s">
        <v>124</v>
      </c>
      <c r="D17" t="s">
        <v>52</v>
      </c>
      <c r="E17">
        <f>'Atomization Model'!I16</f>
        <v>0</v>
      </c>
      <c r="F17">
        <f>(E17-E23)/F23</f>
        <v>-1</v>
      </c>
      <c r="I17" s="61" t="s">
        <v>10</v>
      </c>
      <c r="J17" s="64">
        <f>E9+$F$14*F9+$F$15*G9+$F$16*H9+$F$17*I9+$F$14*$F$15*J9+$F$14*$F$16*K9+$F$15*$F$16*L9+$F$14*$F$17*M9+$F$15*$F$17*N9+$F$16*$F$17*O9+$F$14*$F$14*P9+$F$15*$F$15*Q9+$F$16*$F$16*R9+$F$17*$F$17*S9</f>
        <v>6.8421450245078121</v>
      </c>
      <c r="K17">
        <f>IF(J17&lt;0,0.02,J17)</f>
        <v>6.8421450245078121</v>
      </c>
      <c r="O17" s="191">
        <v>6</v>
      </c>
      <c r="P17">
        <f>IF(VLOOKUP('Atomization Model'!$G$6,Orifice,O17,FALSE)&gt;0,VLOOKUP('Atomization Model'!$G$6,Orifice,O17,FALSE)," ")</f>
        <v>10</v>
      </c>
      <c r="Q17">
        <f>VLOOKUP('Atomization Model'!$G$6,Airspeed,O16,FALSE)</f>
        <v>65</v>
      </c>
      <c r="R17">
        <f>IF(VLOOKUP('Atomization Model'!$G$6,Press,O16,FALSE)&gt;0,VLOOKUP('Atomization Model'!$G$6,Press,O16,FALSE)," ")</f>
        <v>45</v>
      </c>
      <c r="S17">
        <f>IF(VLOOKUP('Atomization Model'!$G$6,Angle,O17,FALSE)&gt;0,VLOOKUP('Atomization Model'!$G$6,Angle,O17,FALSE)," ")</f>
        <v>45</v>
      </c>
    </row>
    <row r="18" spans="1:19" x14ac:dyDescent="0.15">
      <c r="A18" s="135"/>
      <c r="B18" s="183"/>
      <c r="I18" s="161" t="s">
        <v>117</v>
      </c>
      <c r="J18" s="64">
        <f>E10+$F$14*F10+$F$15*G10+$F$16*H10+$F$17*I10+$F$14*$F$15*J10+$F$14*$F$16*K10+$F$15*$F$16*L10+$F$14*$F$17*M10+$F$15*$F$17*N10+$F$16*$F$17*O10+$F$14*$F$14*P10+$F$15*$F$15*Q10+$F$16*$F$16*R10+$F$17*$F$17*S10</f>
        <v>3.1603439446546879</v>
      </c>
      <c r="K18">
        <f>IF(J18&lt;0,0.02,J18)</f>
        <v>3.1603439446546879</v>
      </c>
      <c r="O18" s="191">
        <v>7</v>
      </c>
      <c r="P18">
        <f>IF(VLOOKUP('Atomization Model'!$G$6,Orifice,O18,FALSE)&gt;0,VLOOKUP('Atomization Model'!$G$6,Orifice,O18,FALSE)," ")</f>
        <v>12</v>
      </c>
      <c r="Q18">
        <f>VLOOKUP('Atomization Model'!$G$6,Airspeed,O17,FALSE)</f>
        <v>70</v>
      </c>
      <c r="R18">
        <f>IF(VLOOKUP('Atomization Model'!$G$6,Press,O17,FALSE)&gt;0,VLOOKUP('Atomization Model'!$G$6,Press,O17,FALSE)," ")</f>
        <v>50</v>
      </c>
      <c r="S18" t="str">
        <f>IF(VLOOKUP('Atomization Model'!$G$6,Angle,O18,FALSE)&gt;0,VLOOKUP('Atomization Model'!$G$6,Angle,O18,FALSE)," ")</f>
        <v xml:space="preserve"> </v>
      </c>
    </row>
    <row r="19" spans="1:19" x14ac:dyDescent="0.15">
      <c r="A19" s="135"/>
      <c r="B19" s="134"/>
      <c r="E19" s="42" t="s">
        <v>70</v>
      </c>
      <c r="F19" s="42" t="s">
        <v>71</v>
      </c>
      <c r="O19" s="191">
        <v>8</v>
      </c>
      <c r="P19">
        <f>IF(VLOOKUP('Atomization Model'!$G$6,Orifice,O19,FALSE)&gt;0,VLOOKUP('Atomization Model'!$G$6,Orifice,O19,FALSE)," ")</f>
        <v>15</v>
      </c>
      <c r="Q19">
        <f>VLOOKUP('Atomization Model'!$G$6,Airspeed,O18,FALSE)</f>
        <v>75</v>
      </c>
      <c r="R19">
        <f>IF(VLOOKUP('Atomization Model'!$G$6,Press,O18,FALSE)&gt;0,VLOOKUP('Atomization Model'!$G$6,Press,O18,FALSE)," ")</f>
        <v>55</v>
      </c>
      <c r="S19" t="str">
        <f>IF(VLOOKUP('Atomization Model'!$G$6,Angle,O19,FALSE)&gt;0,VLOOKUP('Atomization Model'!$G$6,Angle,O19,FALSE)," ")</f>
        <v xml:space="preserve"> </v>
      </c>
    </row>
    <row r="20" spans="1:19" x14ac:dyDescent="0.15">
      <c r="A20" s="135"/>
      <c r="B20" s="134"/>
      <c r="D20" s="42" t="s">
        <v>66</v>
      </c>
      <c r="E20">
        <f>VLOOKUP('Atomization Model'!$G$6,CCDFactors,2,)</f>
        <v>12</v>
      </c>
      <c r="F20">
        <f>VLOOKUP('Atomization Model'!$G$6,CCDFactors,3,FALSE)</f>
        <v>8</v>
      </c>
      <c r="O20" s="191">
        <v>9</v>
      </c>
      <c r="P20">
        <f>IF(VLOOKUP('Atomization Model'!$G$6,Orifice,O20,FALSE)&gt;0,VLOOKUP('Atomization Model'!$G$6,Orifice,O20,FALSE)," ")</f>
        <v>20</v>
      </c>
      <c r="Q20">
        <f>VLOOKUP('Atomization Model'!$G$6,Airspeed,O19,FALSE)</f>
        <v>80</v>
      </c>
      <c r="R20">
        <f>IF(VLOOKUP('Atomization Model'!$G$6,Press,O19,FALSE)&gt;0,VLOOKUP('Atomization Model'!$G$6,Press,O19,FALSE)," ")</f>
        <v>60</v>
      </c>
      <c r="S20" t="str">
        <f>IF(VLOOKUP('Atomization Model'!$G$6,Angle,O20,FALSE)&gt;0,VLOOKUP('Atomization Model'!$G$6,Angle,O20,FALSE)," ")</f>
        <v xml:space="preserve"> </v>
      </c>
    </row>
    <row r="21" spans="1:19" x14ac:dyDescent="0.15">
      <c r="D21" s="42" t="s">
        <v>67</v>
      </c>
      <c r="E21">
        <f>VLOOKUP('Atomization Model'!$G$6,CCDFactors,4,FALSE)</f>
        <v>85</v>
      </c>
      <c r="F21">
        <f>VLOOKUP('Atomization Model'!$G$6,CCDFactors,5,FALSE)</f>
        <v>35</v>
      </c>
      <c r="O21" s="191">
        <v>10</v>
      </c>
      <c r="P21" t="str">
        <f>IF(VLOOKUP('Atomization Model'!$G$6,Orifice,O21,FALSE)&gt;0,VLOOKUP('Atomization Model'!$G$6,Orifice,O21,FALSE)," ")</f>
        <v xml:space="preserve"> </v>
      </c>
      <c r="Q21">
        <f>VLOOKUP('Atomization Model'!$G$6,Airspeed,O20,FALSE)</f>
        <v>85</v>
      </c>
      <c r="R21" t="str">
        <f>IF(VLOOKUP('Atomization Model'!$G$6,Press,O20,FALSE)&gt;0,VLOOKUP('Atomization Model'!$G$6,Press,O20,FALSE)," ")</f>
        <v xml:space="preserve"> </v>
      </c>
      <c r="S21" t="str">
        <f>IF(VLOOKUP('Atomization Model'!$G$6,Angle,O21,FALSE)&gt;0,VLOOKUP('Atomization Model'!$G$6,Angle,O21,FALSE)," ")</f>
        <v xml:space="preserve"> </v>
      </c>
    </row>
    <row r="22" spans="1:19" x14ac:dyDescent="0.15">
      <c r="D22" s="42" t="s">
        <v>68</v>
      </c>
      <c r="E22">
        <f>VLOOKUP('Atomization Model'!$G$6,CCDFactors,6,FALSE)</f>
        <v>45</v>
      </c>
      <c r="F22">
        <f>VLOOKUP('Atomization Model'!$G$6,CCDFactors,7,FALSE)</f>
        <v>15</v>
      </c>
      <c r="O22" s="191">
        <v>11</v>
      </c>
      <c r="P22" t="str">
        <f>IF(VLOOKUP('Atomization Model'!$G$6,Orifice,O22,FALSE)&gt;0,VLOOKUP('Atomization Model'!$G$6,Orifice,O22,FALSE)," ")</f>
        <v xml:space="preserve"> </v>
      </c>
      <c r="Q22">
        <f>VLOOKUP('Atomization Model'!$G$6,Airspeed,O21,FALSE)</f>
        <v>90</v>
      </c>
      <c r="R22" t="str">
        <f>IF(VLOOKUP('Atomization Model'!$G$6,Press,O21,FALSE)&gt;0,VLOOKUP('Atomization Model'!$G$6,Press,O21,FALSE)," ")</f>
        <v xml:space="preserve"> </v>
      </c>
      <c r="S22" t="str">
        <f>IF(VLOOKUP('Atomization Model'!$G$6,Angle,O22,FALSE)&gt;0,VLOOKUP('Atomization Model'!$G$6,Angle,O22,FALSE)," ")</f>
        <v xml:space="preserve"> </v>
      </c>
    </row>
    <row r="23" spans="1:19" x14ac:dyDescent="0.15">
      <c r="D23" s="42" t="s">
        <v>69</v>
      </c>
      <c r="E23">
        <f>VLOOKUP('Atomization Model'!$G$6,CCDFactors,8,FALSE)</f>
        <v>22.5</v>
      </c>
      <c r="F23">
        <f>VLOOKUP('Atomization Model'!$G$6,CCDFactors,9,FALSE)</f>
        <v>22.5</v>
      </c>
      <c r="O23" s="191">
        <v>12</v>
      </c>
      <c r="P23" t="str">
        <f>IF(VLOOKUP('Atomization Model'!$G$6,Orifice,O23,FALSE)&gt;0,VLOOKUP('Atomization Model'!$G$6,Orifice,O23,FALSE)," ")</f>
        <v xml:space="preserve"> </v>
      </c>
      <c r="Q23">
        <f>VLOOKUP('Atomization Model'!$G$6,Airspeed,O22,FALSE)</f>
        <v>95</v>
      </c>
      <c r="R23" t="str">
        <f>IF(VLOOKUP('Atomization Model'!$G$6,Press,O22,FALSE)&gt;0,VLOOKUP('Atomization Model'!$G$6,Press,O22,FALSE)," ")</f>
        <v xml:space="preserve"> </v>
      </c>
      <c r="S23" t="str">
        <f>IF(VLOOKUP('Atomization Model'!$G$6,Angle,O23,FALSE)&gt;0,VLOOKUP('Atomization Model'!$G$6,Angle,O23,FALSE)," ")</f>
        <v xml:space="preserve"> </v>
      </c>
    </row>
    <row r="24" spans="1:19" x14ac:dyDescent="0.15">
      <c r="O24" s="191">
        <v>13</v>
      </c>
      <c r="P24" t="str">
        <f>IF(VLOOKUP('Atomization Model'!$G$6,Orifice,O24,FALSE)&gt;0,VLOOKUP('Atomization Model'!$G$6,Orifice,O24,FALSE)," ")</f>
        <v xml:space="preserve"> </v>
      </c>
      <c r="Q24">
        <f>VLOOKUP('Atomization Model'!$G$6,Airspeed,O23,FALSE)</f>
        <v>100</v>
      </c>
      <c r="R24" t="str">
        <f>IF(VLOOKUP('Atomization Model'!$G$6,Press,O23,FALSE)&gt;0,VLOOKUP('Atomization Model'!$G$6,Press,O23,FALSE)," ")</f>
        <v xml:space="preserve"> </v>
      </c>
      <c r="S24" t="str">
        <f>IF(VLOOKUP('Atomization Model'!$G$6,Angle,O24,FALSE)&gt;0,VLOOKUP('Atomization Model'!$G$6,Angle,O24,FALSE)," ")</f>
        <v xml:space="preserve"> </v>
      </c>
    </row>
    <row r="25" spans="1:19" x14ac:dyDescent="0.15">
      <c r="O25" s="191">
        <v>14</v>
      </c>
      <c r="P25" t="str">
        <f>IF(VLOOKUP('Atomization Model'!$G$6,Orifice,O25,FALSE)&gt;0,VLOOKUP('Atomization Model'!$G$6,Orifice,O25,FALSE)," ")</f>
        <v xml:space="preserve"> </v>
      </c>
      <c r="Q25">
        <f>IF(VLOOKUP('Atomization Model'!$G$6,Airspeed,O24,FALSE)&gt;0,VLOOKUP('Atomization Model'!$G$6,Airspeed,O24,FALSE)," ")</f>
        <v>105</v>
      </c>
      <c r="R25" t="str">
        <f>IF(VLOOKUP('Atomization Model'!$G$6,Press,O24,FALSE)&gt;0,VLOOKUP('Atomization Model'!$G$6,Press,O24,FALSE)," ")</f>
        <v xml:space="preserve"> </v>
      </c>
      <c r="S25" t="str">
        <f>IF(VLOOKUP('Atomization Model'!$G$6,Angle,O25,FALSE)&gt;0,VLOOKUP('Atomization Model'!$G$6,Angle,O25,FALSE)," ")</f>
        <v xml:space="preserve"> </v>
      </c>
    </row>
    <row r="26" spans="1:19" x14ac:dyDescent="0.15">
      <c r="O26" s="191">
        <v>15</v>
      </c>
      <c r="P26" t="str">
        <f>IF(VLOOKUP('Atomization Model'!$G$6,Orifice,O26,FALSE)&gt;0,VLOOKUP('Atomization Model'!$G$6,Orifice,O26,FALSE)," ")</f>
        <v xml:space="preserve"> </v>
      </c>
      <c r="Q26">
        <f>IF(VLOOKUP('Atomization Model'!$G$6,Airspeed,O25,FALSE)&gt;0,VLOOKUP('Atomization Model'!$G$6,Airspeed,O25,FALSE)," ")</f>
        <v>110</v>
      </c>
      <c r="R26" t="str">
        <f>IF(VLOOKUP('Atomization Model'!$G$6,Press,O25,FALSE)&gt;0,VLOOKUP('Atomization Model'!$G$6,Press,O25,FALSE)," ")</f>
        <v xml:space="preserve"> </v>
      </c>
      <c r="S26" t="str">
        <f>IF(VLOOKUP('Atomization Model'!$G$6,Angle,O26,FALSE)&gt;0,VLOOKUP('Atomization Model'!$G$6,Angle,O26,FALSE)," ")</f>
        <v xml:space="preserve"> </v>
      </c>
    </row>
    <row r="27" spans="1:19" x14ac:dyDescent="0.15">
      <c r="O27" s="191">
        <v>16</v>
      </c>
      <c r="P27" t="str">
        <f>IF(VLOOKUP('Atomization Model'!$G$6,Orifice,O27,FALSE)&gt;0,VLOOKUP('Atomization Model'!$G$6,Orifice,O27,FALSE)," ")</f>
        <v xml:space="preserve"> </v>
      </c>
      <c r="Q27">
        <f>IF(VLOOKUP('Atomization Model'!$G$6,Airspeed,O26,FALSE)&gt;0,VLOOKUP('Atomization Model'!$G$6,Airspeed,O26,FALSE)," ")</f>
        <v>115</v>
      </c>
      <c r="R27" t="str">
        <f>IF(VLOOKUP('Atomization Model'!$G$6,Press,O26,FALSE)&gt;0,VLOOKUP('Atomization Model'!$G$6,Press,O26,FALSE)," ")</f>
        <v xml:space="preserve"> </v>
      </c>
    </row>
    <row r="28" spans="1:19" x14ac:dyDescent="0.15">
      <c r="A28" s="42" t="s">
        <v>72</v>
      </c>
      <c r="B28" s="42" t="s">
        <v>73</v>
      </c>
      <c r="C28" s="42" t="s">
        <v>74</v>
      </c>
      <c r="D28" s="42" t="s">
        <v>75</v>
      </c>
      <c r="E28" s="42" t="s">
        <v>76</v>
      </c>
      <c r="F28" s="42" t="s">
        <v>77</v>
      </c>
      <c r="G28" s="42" t="s">
        <v>78</v>
      </c>
      <c r="H28" s="42" t="s">
        <v>79</v>
      </c>
      <c r="I28" s="42" t="s">
        <v>80</v>
      </c>
      <c r="Q28">
        <f>IF(VLOOKUP('Atomization Model'!$G$6,Airspeed,O27,FALSE)&gt;0,VLOOKUP('Atomization Model'!$G$6,Airspeed,O27,FALSE)," ")</f>
        <v>120</v>
      </c>
    </row>
    <row r="29" spans="1:19" x14ac:dyDescent="0.15">
      <c r="A29" s="134" t="str">
        <f>A2</f>
        <v>CP11TT 20° Flat Fan</v>
      </c>
      <c r="B29">
        <v>12</v>
      </c>
      <c r="C29">
        <v>8</v>
      </c>
      <c r="D29">
        <v>85</v>
      </c>
      <c r="E29">
        <v>35</v>
      </c>
      <c r="F29">
        <v>45</v>
      </c>
      <c r="G29">
        <v>15</v>
      </c>
      <c r="H29">
        <v>22.5</v>
      </c>
      <c r="I29">
        <v>22.5</v>
      </c>
    </row>
    <row r="30" spans="1:19" x14ac:dyDescent="0.15">
      <c r="A30" s="134" t="str">
        <f t="shared" ref="A30:A45" si="1">A3</f>
        <v>CP11TT 40° Flat Fan</v>
      </c>
      <c r="B30">
        <v>16</v>
      </c>
      <c r="C30">
        <v>14</v>
      </c>
      <c r="D30">
        <v>85</v>
      </c>
      <c r="E30">
        <v>35</v>
      </c>
      <c r="F30">
        <v>45</v>
      </c>
      <c r="G30">
        <v>15</v>
      </c>
      <c r="H30">
        <v>22.5</v>
      </c>
      <c r="I30">
        <v>22.5</v>
      </c>
    </row>
    <row r="31" spans="1:19" x14ac:dyDescent="0.15">
      <c r="A31" s="134" t="str">
        <f t="shared" si="1"/>
        <v>CP11TT 80° Flat Fan</v>
      </c>
      <c r="B31">
        <v>16</v>
      </c>
      <c r="C31">
        <v>14</v>
      </c>
      <c r="D31">
        <v>85</v>
      </c>
      <c r="E31">
        <v>35</v>
      </c>
      <c r="F31">
        <v>45</v>
      </c>
      <c r="G31">
        <v>15</v>
      </c>
      <c r="H31">
        <v>22.5</v>
      </c>
      <c r="I31">
        <v>22.5</v>
      </c>
    </row>
    <row r="32" spans="1:19" x14ac:dyDescent="0.15">
      <c r="A32" s="134" t="str">
        <f t="shared" si="1"/>
        <v>CP11TT Straight Stream</v>
      </c>
      <c r="B32">
        <v>15.5</v>
      </c>
      <c r="C32">
        <v>9.5</v>
      </c>
      <c r="D32">
        <v>100</v>
      </c>
      <c r="E32">
        <v>20</v>
      </c>
      <c r="F32">
        <v>45</v>
      </c>
      <c r="G32">
        <v>15</v>
      </c>
      <c r="H32">
        <v>7.5</v>
      </c>
      <c r="I32">
        <v>7.5</v>
      </c>
    </row>
    <row r="33" spans="1:9" x14ac:dyDescent="0.15">
      <c r="A33" s="134" t="str">
        <f t="shared" si="1"/>
        <v>Standard 40° Flat Fan</v>
      </c>
      <c r="B33">
        <v>16</v>
      </c>
      <c r="C33">
        <v>14</v>
      </c>
      <c r="D33">
        <v>85</v>
      </c>
      <c r="E33">
        <v>35</v>
      </c>
      <c r="F33">
        <v>45</v>
      </c>
      <c r="G33">
        <v>15</v>
      </c>
      <c r="H33">
        <v>22.5</v>
      </c>
      <c r="I33">
        <v>22.5</v>
      </c>
    </row>
    <row r="34" spans="1:9" x14ac:dyDescent="0.15">
      <c r="A34" s="134" t="str">
        <f t="shared" si="1"/>
        <v>Standard 80° Flat Fan</v>
      </c>
      <c r="B34">
        <v>16</v>
      </c>
      <c r="C34">
        <v>14</v>
      </c>
      <c r="D34">
        <v>85</v>
      </c>
      <c r="E34">
        <v>35</v>
      </c>
      <c r="F34">
        <v>45</v>
      </c>
      <c r="G34">
        <v>15</v>
      </c>
      <c r="H34">
        <v>22.5</v>
      </c>
      <c r="I34">
        <v>22.5</v>
      </c>
    </row>
    <row r="35" spans="1:9" x14ac:dyDescent="0.15">
      <c r="A35" s="134" t="str">
        <f t="shared" si="1"/>
        <v>Steel Disc Core Straight Stream</v>
      </c>
      <c r="B35">
        <v>9</v>
      </c>
      <c r="C35">
        <v>7</v>
      </c>
      <c r="D35">
        <v>100</v>
      </c>
      <c r="E35">
        <v>20</v>
      </c>
      <c r="F35">
        <v>45</v>
      </c>
      <c r="G35">
        <v>15</v>
      </c>
      <c r="H35">
        <v>7.5</v>
      </c>
      <c r="I35">
        <v>7.5</v>
      </c>
    </row>
    <row r="36" spans="1:9" x14ac:dyDescent="0.15">
      <c r="A36" s="134" t="str">
        <f t="shared" si="1"/>
        <v>Ceramic Disc Core Straight Stream</v>
      </c>
      <c r="B36">
        <v>6</v>
      </c>
      <c r="C36">
        <v>4</v>
      </c>
      <c r="D36">
        <v>100</v>
      </c>
      <c r="E36">
        <v>20</v>
      </c>
      <c r="F36">
        <v>45</v>
      </c>
      <c r="G36">
        <v>15</v>
      </c>
      <c r="H36">
        <v>7.5</v>
      </c>
      <c r="I36">
        <v>7.5</v>
      </c>
    </row>
    <row r="37" spans="1:9" x14ac:dyDescent="0.15">
      <c r="A37" s="134" t="str">
        <f t="shared" si="1"/>
        <v>CP09 Deflection Angles Only</v>
      </c>
      <c r="B37">
        <v>0.11700000000000001</v>
      </c>
      <c r="C37">
        <v>5.5E-2</v>
      </c>
      <c r="D37">
        <v>85</v>
      </c>
      <c r="E37">
        <v>35</v>
      </c>
      <c r="F37">
        <v>45</v>
      </c>
      <c r="G37">
        <v>15</v>
      </c>
      <c r="H37">
        <v>17.5</v>
      </c>
      <c r="I37">
        <v>12.5</v>
      </c>
    </row>
    <row r="38" spans="1:9" x14ac:dyDescent="0.15">
      <c r="A38" s="134" t="str">
        <f t="shared" si="1"/>
        <v>Davidon TriSet Deflection Angles Only</v>
      </c>
      <c r="B38">
        <v>9.35E-2</v>
      </c>
      <c r="C38">
        <v>3.15E-2</v>
      </c>
      <c r="D38">
        <v>85</v>
      </c>
      <c r="E38">
        <v>35</v>
      </c>
      <c r="F38">
        <v>45</v>
      </c>
      <c r="G38">
        <v>15</v>
      </c>
      <c r="H38">
        <v>33.75</v>
      </c>
      <c r="I38">
        <v>11.25</v>
      </c>
    </row>
    <row r="39" spans="1:9" x14ac:dyDescent="0.15">
      <c r="A39" s="134" t="str">
        <f t="shared" si="1"/>
        <v>CP03</v>
      </c>
      <c r="B39">
        <v>0.11650000000000001</v>
      </c>
      <c r="C39">
        <v>5.5500000000000001E-2</v>
      </c>
      <c r="D39">
        <v>85</v>
      </c>
      <c r="E39">
        <v>35</v>
      </c>
      <c r="F39">
        <v>45</v>
      </c>
      <c r="G39">
        <v>15</v>
      </c>
      <c r="H39">
        <v>60</v>
      </c>
      <c r="I39">
        <v>30</v>
      </c>
    </row>
    <row r="40" spans="1:9" x14ac:dyDescent="0.15">
      <c r="A40" s="134" t="str">
        <f t="shared" si="1"/>
        <v>Steel Disc Core 45</v>
      </c>
      <c r="B40">
        <v>9</v>
      </c>
      <c r="C40">
        <v>7</v>
      </c>
      <c r="D40">
        <v>85</v>
      </c>
      <c r="E40">
        <v>35</v>
      </c>
      <c r="F40">
        <v>45</v>
      </c>
      <c r="G40">
        <v>15</v>
      </c>
      <c r="H40">
        <v>22.5</v>
      </c>
      <c r="I40">
        <v>22.5</v>
      </c>
    </row>
    <row r="41" spans="1:9" x14ac:dyDescent="0.15">
      <c r="A41" s="134" t="str">
        <f t="shared" si="1"/>
        <v>Ceramic Disc Core 45</v>
      </c>
      <c r="B41">
        <v>6</v>
      </c>
      <c r="C41">
        <v>4</v>
      </c>
      <c r="D41">
        <v>85</v>
      </c>
      <c r="E41">
        <v>35</v>
      </c>
      <c r="F41">
        <v>45</v>
      </c>
      <c r="G41">
        <v>15</v>
      </c>
      <c r="H41">
        <v>22.5</v>
      </c>
      <c r="I41">
        <v>22.5</v>
      </c>
    </row>
    <row r="42" spans="1:9" x14ac:dyDescent="0.15">
      <c r="A42" s="134" t="str">
        <f t="shared" si="1"/>
        <v>CP09 Straight Stream Only</v>
      </c>
      <c r="B42">
        <v>0.11700000000000001</v>
      </c>
      <c r="C42">
        <v>5.5E-2</v>
      </c>
      <c r="D42">
        <v>95</v>
      </c>
      <c r="E42">
        <v>25</v>
      </c>
      <c r="F42">
        <v>45</v>
      </c>
      <c r="G42">
        <v>15</v>
      </c>
      <c r="H42">
        <v>0</v>
      </c>
      <c r="I42">
        <v>1</v>
      </c>
    </row>
    <row r="43" spans="1:9" x14ac:dyDescent="0.15">
      <c r="A43" s="134" t="str">
        <f t="shared" si="1"/>
        <v>Davidon TriSet Straight Stream Only</v>
      </c>
      <c r="B43">
        <v>9.35E-2</v>
      </c>
      <c r="C43">
        <v>3.15E-2</v>
      </c>
      <c r="D43">
        <v>95</v>
      </c>
      <c r="E43">
        <v>25</v>
      </c>
      <c r="F43">
        <v>45</v>
      </c>
      <c r="G43">
        <v>15</v>
      </c>
      <c r="H43">
        <v>0</v>
      </c>
      <c r="I43">
        <v>1</v>
      </c>
    </row>
    <row r="44" spans="1:9" x14ac:dyDescent="0.15">
      <c r="A44" s="134" t="str">
        <f t="shared" si="1"/>
        <v>CP11TT 110° Flat Fan</v>
      </c>
      <c r="B44">
        <v>6</v>
      </c>
      <c r="C44">
        <v>2</v>
      </c>
      <c r="D44">
        <v>85</v>
      </c>
      <c r="E44">
        <v>35</v>
      </c>
      <c r="F44">
        <v>45</v>
      </c>
      <c r="G44">
        <v>15</v>
      </c>
      <c r="H44">
        <v>22.5</v>
      </c>
      <c r="I44">
        <v>22.5</v>
      </c>
    </row>
    <row r="45" spans="1:9" x14ac:dyDescent="0.15">
      <c r="A45" s="134">
        <f t="shared" si="1"/>
        <v>0</v>
      </c>
    </row>
    <row r="55" spans="1:29" ht="14" thickBot="1" x14ac:dyDescent="0.2">
      <c r="B55" s="15">
        <v>1</v>
      </c>
      <c r="C55" s="15">
        <v>2</v>
      </c>
      <c r="D55" s="15">
        <v>3</v>
      </c>
      <c r="E55" s="133">
        <v>4</v>
      </c>
      <c r="F55" s="133">
        <v>5</v>
      </c>
      <c r="G55" s="133">
        <v>6</v>
      </c>
      <c r="H55" s="133">
        <v>7</v>
      </c>
      <c r="I55" s="133">
        <v>8</v>
      </c>
      <c r="J55" s="133">
        <v>9</v>
      </c>
      <c r="K55" s="133">
        <v>10</v>
      </c>
      <c r="L55" s="133">
        <v>11</v>
      </c>
      <c r="M55" s="133">
        <v>12</v>
      </c>
      <c r="N55" s="133">
        <v>13</v>
      </c>
      <c r="O55" s="133">
        <v>14</v>
      </c>
      <c r="P55" s="133">
        <v>15</v>
      </c>
      <c r="Q55" s="15"/>
    </row>
    <row r="56" spans="1:29" ht="12.75" customHeight="1" thickBot="1" x14ac:dyDescent="0.25">
      <c r="A56" s="49" t="s">
        <v>25</v>
      </c>
      <c r="B56" s="136" t="s">
        <v>55</v>
      </c>
      <c r="C56" s="53" t="s">
        <v>29</v>
      </c>
      <c r="D56" s="53" t="s">
        <v>31</v>
      </c>
      <c r="E56" s="53" t="s">
        <v>37</v>
      </c>
      <c r="F56" s="53" t="s">
        <v>30</v>
      </c>
      <c r="G56" s="53" t="s">
        <v>57</v>
      </c>
      <c r="H56" s="53" t="s">
        <v>56</v>
      </c>
      <c r="I56" s="53" t="s">
        <v>58</v>
      </c>
      <c r="J56" s="53" t="s">
        <v>59</v>
      </c>
      <c r="K56" s="53" t="s">
        <v>60</v>
      </c>
      <c r="L56" s="53" t="s">
        <v>61</v>
      </c>
      <c r="M56" s="53" t="s">
        <v>62</v>
      </c>
      <c r="N56" s="53" t="s">
        <v>63</v>
      </c>
      <c r="O56" s="53" t="s">
        <v>64</v>
      </c>
      <c r="P56" s="54" t="s">
        <v>65</v>
      </c>
    </row>
    <row r="57" spans="1:29" ht="12.75" customHeight="1" x14ac:dyDescent="0.15">
      <c r="A57" s="134" t="str">
        <f>A2</f>
        <v>CP11TT 20° Flat Fan</v>
      </c>
      <c r="B57">
        <v>258.69988418999998</v>
      </c>
      <c r="C57">
        <v>57.219527767000002</v>
      </c>
      <c r="D57">
        <v>-82.685601849999998</v>
      </c>
      <c r="E57">
        <v>-33.176453709999997</v>
      </c>
      <c r="F57">
        <v>-72.429231490000006</v>
      </c>
      <c r="G57">
        <v>-40.457552079999999</v>
      </c>
      <c r="H57">
        <v>-11.802427079999999</v>
      </c>
      <c r="I57">
        <v>37.850822919000002</v>
      </c>
      <c r="J57">
        <v>-17.932572919999998</v>
      </c>
      <c r="K57">
        <v>12.095510406000001</v>
      </c>
      <c r="L57">
        <v>16.185968756000001</v>
      </c>
      <c r="M57">
        <v>-6.7902537509999998</v>
      </c>
      <c r="N57">
        <v>3.6039128992</v>
      </c>
      <c r="O57">
        <v>-28.724753799999998</v>
      </c>
      <c r="P57">
        <v>23.654746248999999</v>
      </c>
    </row>
    <row r="58" spans="1:29" ht="12.75" customHeight="1" x14ac:dyDescent="0.15">
      <c r="A58" s="134" t="str">
        <f t="shared" ref="A58:A73" si="2">A3</f>
        <v>CP11TT 40° Flat Fan</v>
      </c>
      <c r="B58">
        <v>219.12739164999999</v>
      </c>
      <c r="C58">
        <v>36.285201852</v>
      </c>
      <c r="D58">
        <v>-41.842876590000003</v>
      </c>
      <c r="E58">
        <v>-13.736255529999999</v>
      </c>
      <c r="F58">
        <v>-37.047663659999998</v>
      </c>
      <c r="G58">
        <v>-21.530683960000001</v>
      </c>
      <c r="H58">
        <v>4.0173029249000001</v>
      </c>
      <c r="I58">
        <v>14.43611875</v>
      </c>
      <c r="J58">
        <v>-23.019587569999999</v>
      </c>
      <c r="K58">
        <v>6.6914604167</v>
      </c>
      <c r="L58">
        <v>-11.33164375</v>
      </c>
      <c r="M58">
        <v>-12.438357849999999</v>
      </c>
      <c r="N58">
        <v>-7.5354300380000003</v>
      </c>
      <c r="O58">
        <v>-4.5033300379999996</v>
      </c>
      <c r="P58">
        <v>-12.81926337</v>
      </c>
    </row>
    <row r="59" spans="1:29" ht="12.75" customHeight="1" x14ac:dyDescent="0.15">
      <c r="A59" s="134" t="str">
        <f t="shared" si="2"/>
        <v>CP11TT 80° Flat Fan</v>
      </c>
      <c r="B59">
        <v>178.30550661000001</v>
      </c>
      <c r="C59">
        <v>31.730058332999999</v>
      </c>
      <c r="D59">
        <v>-22.989153309999999</v>
      </c>
      <c r="E59">
        <v>-8.8091884240000002</v>
      </c>
      <c r="F59">
        <v>-28.1366163</v>
      </c>
      <c r="G59">
        <v>-3.1650008789999999</v>
      </c>
      <c r="H59">
        <v>-0.65992471100000005</v>
      </c>
      <c r="I59">
        <v>9.5428614583000009</v>
      </c>
      <c r="J59">
        <v>-24.87200352</v>
      </c>
      <c r="K59">
        <v>6.4700385417000001</v>
      </c>
      <c r="L59">
        <v>-1.9501385419999999</v>
      </c>
      <c r="M59">
        <v>-19.45153406</v>
      </c>
      <c r="N59">
        <v>-15.403025469999999</v>
      </c>
      <c r="O59">
        <v>2.9759745292000002</v>
      </c>
      <c r="P59">
        <v>-13.2493588</v>
      </c>
    </row>
    <row r="60" spans="1:29" ht="12.75" customHeight="1" x14ac:dyDescent="0.15">
      <c r="A60" s="134" t="str">
        <f t="shared" si="2"/>
        <v>CP11TT Straight Stream</v>
      </c>
      <c r="B60">
        <v>354.88618437000002</v>
      </c>
      <c r="C60">
        <v>-9.4741959310000006</v>
      </c>
      <c r="D60">
        <v>-100.8257945</v>
      </c>
      <c r="E60">
        <v>12.201183862000001</v>
      </c>
      <c r="F60">
        <v>-46.759955220000002</v>
      </c>
      <c r="G60">
        <v>-12.1579633</v>
      </c>
      <c r="H60">
        <v>-9.1156269919999993</v>
      </c>
      <c r="I60">
        <v>19.811365419000001</v>
      </c>
      <c r="J60">
        <v>22.014426490999998</v>
      </c>
      <c r="K60">
        <v>19.407127595999999</v>
      </c>
      <c r="L60">
        <v>22.078526797999999</v>
      </c>
      <c r="M60">
        <v>-68.146898780000001</v>
      </c>
      <c r="N60">
        <v>11.685526127999999</v>
      </c>
      <c r="O60">
        <v>-0.87149278500000005</v>
      </c>
      <c r="P60">
        <v>35.620339487999999</v>
      </c>
      <c r="V60" s="42"/>
    </row>
    <row r="61" spans="1:29" ht="12.75" customHeight="1" x14ac:dyDescent="0.15">
      <c r="A61" s="134" t="str">
        <f t="shared" si="2"/>
        <v>Standard 40° Flat Fan</v>
      </c>
      <c r="B61">
        <v>219.20897685</v>
      </c>
      <c r="C61">
        <v>38.115369377999997</v>
      </c>
      <c r="D61">
        <v>-38.785145329999999</v>
      </c>
      <c r="E61">
        <v>-10.92782128</v>
      </c>
      <c r="F61">
        <v>-14.29929997</v>
      </c>
      <c r="G61">
        <v>-25.092717109999999</v>
      </c>
      <c r="H61">
        <v>-43.245127170000004</v>
      </c>
      <c r="I61">
        <v>-10.702779339999999</v>
      </c>
      <c r="J61">
        <v>3.5065187508000002</v>
      </c>
      <c r="K61">
        <v>-11.18570738</v>
      </c>
      <c r="L61">
        <v>-2.869774042</v>
      </c>
      <c r="M61">
        <v>-22.697671830000001</v>
      </c>
      <c r="N61">
        <v>-10.65752221</v>
      </c>
      <c r="O61">
        <v>15.88926026</v>
      </c>
      <c r="P61">
        <v>8.2585727861000002</v>
      </c>
    </row>
    <row r="62" spans="1:29" ht="12.75" customHeight="1" x14ac:dyDescent="0.15">
      <c r="A62" s="134" t="str">
        <f t="shared" si="2"/>
        <v>Standard 80° Flat Fan</v>
      </c>
      <c r="B62">
        <v>189.07713974000001</v>
      </c>
      <c r="C62">
        <v>30.132222042999999</v>
      </c>
      <c r="D62">
        <v>-25.726811059999999</v>
      </c>
      <c r="E62">
        <v>-22.6996027</v>
      </c>
      <c r="F62">
        <v>-4.219383884</v>
      </c>
      <c r="G62">
        <v>-20.843215659999998</v>
      </c>
      <c r="H62">
        <v>-14.94350195</v>
      </c>
      <c r="I62">
        <v>4.2240993062000003</v>
      </c>
      <c r="J62">
        <v>-6.4095804669999996</v>
      </c>
      <c r="K62">
        <v>-14.51498683</v>
      </c>
      <c r="L62">
        <v>4.7881798402999998</v>
      </c>
      <c r="M62">
        <v>-12.59829678</v>
      </c>
      <c r="N62">
        <v>-19.780609890000001</v>
      </c>
      <c r="O62">
        <v>10.044568744999999</v>
      </c>
      <c r="P62">
        <v>11.011434073</v>
      </c>
    </row>
    <row r="63" spans="1:29" ht="12.75" customHeight="1" x14ac:dyDescent="0.15">
      <c r="A63" s="134" t="str">
        <f t="shared" si="2"/>
        <v>Steel Disc Core Straight Stream</v>
      </c>
      <c r="B63">
        <v>316.08281751999999</v>
      </c>
      <c r="C63">
        <v>-101.975301</v>
      </c>
      <c r="D63">
        <v>-121.21044449999999</v>
      </c>
      <c r="E63">
        <v>-2.455156809</v>
      </c>
      <c r="F63">
        <v>-36.226984999999999</v>
      </c>
      <c r="G63">
        <v>42.995068990999997</v>
      </c>
      <c r="H63">
        <v>23.348156685999999</v>
      </c>
      <c r="I63">
        <v>58.246345474999998</v>
      </c>
      <c r="J63">
        <v>46.273730489999998</v>
      </c>
      <c r="K63">
        <v>57.356959672000002</v>
      </c>
      <c r="L63">
        <v>18.198888279999998</v>
      </c>
      <c r="M63">
        <v>42.044449989</v>
      </c>
      <c r="N63">
        <v>3.2826697731999999</v>
      </c>
      <c r="O63">
        <v>22.889918481999999</v>
      </c>
      <c r="P63">
        <v>-7.9825318239999996</v>
      </c>
      <c r="Y63" s="42"/>
      <c r="Z63" s="42"/>
      <c r="AA63" s="42"/>
      <c r="AB63" s="42"/>
      <c r="AC63" s="42"/>
    </row>
    <row r="64" spans="1:29" ht="12.75" customHeight="1" x14ac:dyDescent="0.15">
      <c r="A64" s="134" t="str">
        <f t="shared" si="2"/>
        <v>Ceramic Disc Core Straight Stream</v>
      </c>
      <c r="B64">
        <v>376.36729872000001</v>
      </c>
      <c r="C64">
        <v>-62.13697621</v>
      </c>
      <c r="D64">
        <v>-151.3552238</v>
      </c>
      <c r="E64">
        <v>0.53951963219999999</v>
      </c>
      <c r="F64">
        <v>-69.704727700000007</v>
      </c>
      <c r="G64">
        <v>52.031225368999998</v>
      </c>
      <c r="H64">
        <v>11.403026509</v>
      </c>
      <c r="I64">
        <v>54.603344141999997</v>
      </c>
      <c r="J64">
        <v>67.991261250999997</v>
      </c>
      <c r="K64">
        <v>16.717210360999999</v>
      </c>
      <c r="L64">
        <v>15.185752298000001</v>
      </c>
      <c r="M64">
        <v>34.212435266999996</v>
      </c>
      <c r="N64">
        <v>2.9389484453999999</v>
      </c>
      <c r="O64">
        <v>-32.138333209999999</v>
      </c>
      <c r="P64">
        <v>53.503067164000001</v>
      </c>
      <c r="Y64" s="42"/>
      <c r="Z64" s="42"/>
      <c r="AA64" s="42"/>
      <c r="AB64" s="42"/>
      <c r="AC64" s="42"/>
    </row>
    <row r="65" spans="1:29" ht="12.75" customHeight="1" x14ac:dyDescent="0.15">
      <c r="A65" s="134" t="str">
        <f t="shared" si="2"/>
        <v>CP09 Deflection Angles Only</v>
      </c>
      <c r="B65">
        <v>216.90589137000001</v>
      </c>
      <c r="C65">
        <v>29.836997265000001</v>
      </c>
      <c r="D65">
        <v>-89.382815669999999</v>
      </c>
      <c r="E65">
        <v>-7.9128323680000001</v>
      </c>
      <c r="F65">
        <v>-25.876392110000001</v>
      </c>
      <c r="G65">
        <v>-31.1212433</v>
      </c>
      <c r="H65">
        <v>5.8000046598999999</v>
      </c>
      <c r="I65">
        <v>24.070275976000001</v>
      </c>
      <c r="J65">
        <v>-12.139906119999999</v>
      </c>
      <c r="K65">
        <v>-0.203251495</v>
      </c>
      <c r="L65">
        <v>5.5320436729000004</v>
      </c>
      <c r="M65">
        <v>-12.789234220000001</v>
      </c>
      <c r="N65">
        <v>4.8510360390000002</v>
      </c>
      <c r="O65">
        <v>8.7056610635999991</v>
      </c>
      <c r="P65">
        <v>0</v>
      </c>
      <c r="Y65" s="42"/>
      <c r="Z65" s="42"/>
      <c r="AA65" s="42"/>
      <c r="AB65" s="42"/>
      <c r="AC65" s="42"/>
    </row>
    <row r="66" spans="1:29" ht="12.75" customHeight="1" x14ac:dyDescent="0.15">
      <c r="A66" s="134" t="str">
        <f t="shared" si="2"/>
        <v>Davidon TriSet Deflection Angles Only</v>
      </c>
      <c r="B66">
        <v>182.06525558999999</v>
      </c>
      <c r="C66">
        <v>-9.400924303</v>
      </c>
      <c r="D66">
        <v>-68.675917830000003</v>
      </c>
      <c r="E66">
        <v>-20.519885290000001</v>
      </c>
      <c r="F66">
        <v>-15.05034064</v>
      </c>
      <c r="G66">
        <v>17.607124328000001</v>
      </c>
      <c r="H66" s="42">
        <v>0.37072525010000001</v>
      </c>
      <c r="I66">
        <v>36.312050567999997</v>
      </c>
      <c r="J66">
        <v>-20.575839989999999</v>
      </c>
      <c r="K66">
        <v>-10.23873262</v>
      </c>
      <c r="L66">
        <v>-8.3894038319999993</v>
      </c>
      <c r="M66">
        <v>-29.752386959999999</v>
      </c>
      <c r="N66">
        <v>8.9682000179999992</v>
      </c>
      <c r="O66">
        <v>26.432029630999999</v>
      </c>
      <c r="P66">
        <v>0</v>
      </c>
      <c r="Y66" s="42"/>
      <c r="Z66" s="42"/>
      <c r="AA66" s="42"/>
      <c r="AB66" s="42"/>
      <c r="AC66" s="42"/>
    </row>
    <row r="67" spans="1:29" ht="12.75" customHeight="1" x14ac:dyDescent="0.15">
      <c r="A67" s="134" t="str">
        <f t="shared" si="2"/>
        <v>CP03</v>
      </c>
      <c r="B67">
        <v>155.70223203</v>
      </c>
      <c r="C67">
        <v>15.176918015</v>
      </c>
      <c r="D67">
        <v>-55.05954569</v>
      </c>
      <c r="E67">
        <v>-7.3332759589999998</v>
      </c>
      <c r="F67">
        <v>-35.8510031</v>
      </c>
      <c r="G67">
        <v>-7.8857826810000002</v>
      </c>
      <c r="H67">
        <v>-3.8931175539999998</v>
      </c>
      <c r="I67">
        <v>7.9703470279999999</v>
      </c>
      <c r="J67">
        <v>-10.50766235</v>
      </c>
      <c r="K67">
        <v>9.3877475137000008</v>
      </c>
      <c r="L67">
        <v>4.3142451194999998</v>
      </c>
      <c r="M67">
        <v>3.8580331016999998</v>
      </c>
      <c r="N67">
        <v>-8.2828669339999994</v>
      </c>
      <c r="O67">
        <v>6.4787962534999997</v>
      </c>
      <c r="P67">
        <v>18.987240198999999</v>
      </c>
      <c r="Y67" s="42"/>
      <c r="Z67" s="42"/>
      <c r="AA67" s="42"/>
      <c r="AB67" s="42"/>
      <c r="AC67" s="42"/>
    </row>
    <row r="68" spans="1:29" ht="12.75" customHeight="1" x14ac:dyDescent="0.15">
      <c r="A68" s="134" t="str">
        <f t="shared" si="2"/>
        <v>Steel Disc Core 45</v>
      </c>
      <c r="B68">
        <v>141.29401050000001</v>
      </c>
      <c r="C68">
        <v>9.0150116331000003</v>
      </c>
      <c r="D68">
        <v>-13.048221979999999</v>
      </c>
      <c r="E68">
        <v>-21.89044389</v>
      </c>
      <c r="F68">
        <v>-0.29610029700000001</v>
      </c>
      <c r="G68">
        <v>2.0591266200999998</v>
      </c>
      <c r="H68">
        <v>4.7770278741999999</v>
      </c>
      <c r="I68">
        <v>5.3677525841999998</v>
      </c>
      <c r="J68">
        <v>6.8301330482999996</v>
      </c>
      <c r="K68">
        <v>-13.194511520000001</v>
      </c>
      <c r="L68">
        <v>-5.9717884239999997</v>
      </c>
      <c r="M68">
        <v>-44.928675239999997</v>
      </c>
      <c r="N68">
        <v>-21.640095169999999</v>
      </c>
      <c r="O68">
        <v>23.987667326</v>
      </c>
      <c r="P68">
        <v>14.408904804000001</v>
      </c>
      <c r="Y68" s="42"/>
      <c r="Z68" s="42"/>
      <c r="AA68" s="42"/>
      <c r="AB68" s="42"/>
      <c r="AC68" s="42"/>
    </row>
    <row r="69" spans="1:29" ht="12.75" customHeight="1" x14ac:dyDescent="0.15">
      <c r="A69" s="134" t="str">
        <f t="shared" si="2"/>
        <v>Ceramic Disc Core 45</v>
      </c>
      <c r="B69">
        <v>114.58040139000001</v>
      </c>
      <c r="C69">
        <v>21.127969237999999</v>
      </c>
      <c r="D69">
        <v>-11.216792570000001</v>
      </c>
      <c r="E69">
        <v>-9.4581046769999997</v>
      </c>
      <c r="F69">
        <v>-4.9367973330000003</v>
      </c>
      <c r="G69">
        <v>-2.1706066669999999</v>
      </c>
      <c r="H69">
        <v>-2.703258076</v>
      </c>
      <c r="I69">
        <v>3.6624164078999999</v>
      </c>
      <c r="J69">
        <v>-1.2045983</v>
      </c>
      <c r="K69">
        <v>-2.4608748550000001</v>
      </c>
      <c r="L69">
        <v>3.0117500701000002</v>
      </c>
      <c r="M69">
        <v>-2.2836698489999998</v>
      </c>
      <c r="N69">
        <v>-6.9932106000000003</v>
      </c>
      <c r="O69">
        <v>7.1223791698000003</v>
      </c>
      <c r="P69">
        <v>4.9723595833000003</v>
      </c>
      <c r="W69" s="42"/>
      <c r="X69" s="42"/>
      <c r="Y69" s="42"/>
      <c r="Z69" s="42"/>
      <c r="AA69" s="42"/>
      <c r="AB69" s="42"/>
      <c r="AC69" s="42"/>
    </row>
    <row r="70" spans="1:29" ht="12.75" customHeight="1" x14ac:dyDescent="0.15">
      <c r="A70" s="134" t="str">
        <f t="shared" si="2"/>
        <v>CP09 Straight Stream Only</v>
      </c>
      <c r="B70" s="42">
        <v>417.59520658999998</v>
      </c>
      <c r="C70" s="42">
        <v>-38.555915419999998</v>
      </c>
      <c r="D70" s="42">
        <v>-171.04695609999999</v>
      </c>
      <c r="E70" s="42">
        <v>-4.3782199049999999</v>
      </c>
      <c r="F70" s="186">
        <v>0</v>
      </c>
      <c r="G70" s="42">
        <v>6.0470186309000002</v>
      </c>
      <c r="H70" s="42">
        <v>53.021421085</v>
      </c>
      <c r="I70" s="42">
        <v>15.573319578</v>
      </c>
      <c r="J70" s="186">
        <v>0</v>
      </c>
      <c r="K70" s="186">
        <v>0</v>
      </c>
      <c r="L70" s="186">
        <v>0</v>
      </c>
      <c r="M70" s="42">
        <v>-73.947027869999999</v>
      </c>
      <c r="N70" s="42">
        <v>58.740670921000003</v>
      </c>
      <c r="O70" s="42">
        <v>-40.606152440000002</v>
      </c>
      <c r="P70" s="186">
        <v>0</v>
      </c>
      <c r="Y70" s="42"/>
      <c r="Z70" s="42"/>
      <c r="AA70" s="42"/>
      <c r="AB70" s="42"/>
      <c r="AC70" s="42"/>
    </row>
    <row r="71" spans="1:29" ht="12.75" customHeight="1" x14ac:dyDescent="0.15">
      <c r="A71" s="134" t="str">
        <f t="shared" si="2"/>
        <v>Davidon TriSet Straight Stream Only</v>
      </c>
      <c r="B71" s="42">
        <v>498.02388568999999</v>
      </c>
      <c r="C71" s="42">
        <v>-119.5143909</v>
      </c>
      <c r="D71" s="42">
        <v>-363.94619560000001</v>
      </c>
      <c r="E71" s="42">
        <v>71.740019851</v>
      </c>
      <c r="F71" s="186">
        <v>0</v>
      </c>
      <c r="G71" s="42">
        <v>85.065709690000006</v>
      </c>
      <c r="H71" s="42">
        <v>-19.391350710000001</v>
      </c>
      <c r="I71" s="42">
        <v>-22.886802079999999</v>
      </c>
      <c r="J71" s="186">
        <v>0</v>
      </c>
      <c r="K71" s="186">
        <v>0</v>
      </c>
      <c r="L71" s="186">
        <v>0</v>
      </c>
      <c r="M71" s="42">
        <v>43.503716023999999</v>
      </c>
      <c r="N71" s="42">
        <v>169.96931617999999</v>
      </c>
      <c r="O71" s="42">
        <v>-67.718183819999993</v>
      </c>
      <c r="P71" s="186">
        <v>0</v>
      </c>
      <c r="V71" s="42"/>
      <c r="Y71" s="42"/>
      <c r="Z71" s="42"/>
      <c r="AA71" s="42"/>
      <c r="AB71" s="42"/>
      <c r="AC71" s="42"/>
    </row>
    <row r="72" spans="1:29" ht="12.75" customHeight="1" x14ac:dyDescent="0.15">
      <c r="A72" s="134" t="str">
        <f t="shared" si="2"/>
        <v>CP11TT 110° Flat Fan</v>
      </c>
      <c r="B72">
        <v>171.93911610000001</v>
      </c>
      <c r="C72">
        <v>18.545332407</v>
      </c>
      <c r="D72">
        <v>-15.88783241</v>
      </c>
      <c r="E72">
        <v>-4.414769444</v>
      </c>
      <c r="F72">
        <v>-2.7343620369999999</v>
      </c>
      <c r="G72">
        <v>-5.4097177079999996</v>
      </c>
      <c r="H72">
        <v>-3.9961885420000001</v>
      </c>
      <c r="I72">
        <v>2.6306052083</v>
      </c>
      <c r="J72">
        <v>-1.9837093750000001</v>
      </c>
      <c r="K72">
        <v>-15.19816563</v>
      </c>
      <c r="L72">
        <v>3.4434468749999998</v>
      </c>
      <c r="M72">
        <v>-6.2029132300000001</v>
      </c>
      <c r="N72">
        <v>-26.895079899999999</v>
      </c>
      <c r="O72">
        <v>-0.61907989600000002</v>
      </c>
      <c r="P72">
        <v>-19.03691323</v>
      </c>
      <c r="Y72" s="42"/>
      <c r="Z72" s="42"/>
      <c r="AA72" s="42"/>
      <c r="AB72" s="42"/>
      <c r="AC72" s="42"/>
    </row>
    <row r="73" spans="1:29" ht="12.75" customHeight="1" x14ac:dyDescent="0.15">
      <c r="A73" s="134">
        <f t="shared" si="2"/>
        <v>0</v>
      </c>
      <c r="Y73" s="42"/>
      <c r="Z73" s="42"/>
      <c r="AA73" s="42"/>
      <c r="AB73" s="42"/>
      <c r="AC73" s="42"/>
    </row>
    <row r="74" spans="1:29" ht="12.75" customHeight="1" x14ac:dyDescent="0.15">
      <c r="A74" s="43"/>
      <c r="B74" s="15"/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6"/>
      <c r="Y74" s="42"/>
      <c r="Z74" s="42"/>
      <c r="AA74" s="42"/>
      <c r="AB74" s="42"/>
      <c r="AC74" s="42"/>
    </row>
    <row r="75" spans="1:29" ht="12.75" customHeight="1" thickBot="1" x14ac:dyDescent="0.2">
      <c r="A75" s="44"/>
      <c r="B75" s="17"/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17"/>
      <c r="N75" s="17"/>
      <c r="O75" s="17"/>
      <c r="P75" s="18"/>
      <c r="Y75" s="42"/>
      <c r="Z75" s="42"/>
      <c r="AA75" s="42"/>
      <c r="AB75" s="42"/>
      <c r="AC75" s="42"/>
    </row>
    <row r="76" spans="1:29" s="42" customFormat="1" ht="12.75" customHeight="1" thickBot="1" x14ac:dyDescent="0.2">
      <c r="A76" s="50"/>
      <c r="B76" s="51"/>
      <c r="C76" s="51"/>
      <c r="D76" s="51"/>
      <c r="E76" s="51"/>
      <c r="F76" s="51"/>
      <c r="G76" s="51"/>
      <c r="H76" s="51"/>
      <c r="I76" s="51"/>
      <c r="J76" s="51"/>
      <c r="K76" s="51"/>
      <c r="L76" s="51"/>
      <c r="M76" s="51"/>
      <c r="N76" s="51"/>
      <c r="O76" s="51"/>
      <c r="P76" s="51"/>
      <c r="Q76" s="51"/>
      <c r="V76"/>
      <c r="W76"/>
      <c r="X76"/>
    </row>
    <row r="77" spans="1:29" s="42" customFormat="1" ht="15" thickBot="1" x14ac:dyDescent="0.2">
      <c r="A77" s="52" t="s">
        <v>26</v>
      </c>
      <c r="B77" s="136" t="s">
        <v>55</v>
      </c>
      <c r="C77" s="53" t="s">
        <v>29</v>
      </c>
      <c r="D77" s="53" t="s">
        <v>31</v>
      </c>
      <c r="E77" s="53" t="s">
        <v>37</v>
      </c>
      <c r="F77" s="53" t="s">
        <v>30</v>
      </c>
      <c r="G77" s="53" t="s">
        <v>57</v>
      </c>
      <c r="H77" s="53" t="s">
        <v>56</v>
      </c>
      <c r="I77" s="53" t="s">
        <v>58</v>
      </c>
      <c r="J77" s="53" t="s">
        <v>59</v>
      </c>
      <c r="K77" s="53" t="s">
        <v>60</v>
      </c>
      <c r="L77" s="53" t="s">
        <v>61</v>
      </c>
      <c r="M77" s="53" t="s">
        <v>62</v>
      </c>
      <c r="N77" s="53" t="s">
        <v>63</v>
      </c>
      <c r="O77" s="53" t="s">
        <v>64</v>
      </c>
      <c r="P77" s="54" t="s">
        <v>65</v>
      </c>
    </row>
    <row r="78" spans="1:29" s="42" customFormat="1" x14ac:dyDescent="0.15">
      <c r="A78" s="134" t="str">
        <f>A2</f>
        <v>CP11TT 20° Flat Fan</v>
      </c>
      <c r="B78">
        <v>621.39919635000001</v>
      </c>
      <c r="C78">
        <v>146.24868057</v>
      </c>
      <c r="D78">
        <v>-152.44648609999999</v>
      </c>
      <c r="E78">
        <v>-48.427171319999999</v>
      </c>
      <c r="F78">
        <v>-116.74621759999999</v>
      </c>
      <c r="G78">
        <v>-88.254057309999993</v>
      </c>
      <c r="H78">
        <v>-17.812557330000001</v>
      </c>
      <c r="I78">
        <v>56.053609399999999</v>
      </c>
      <c r="J78">
        <v>-32.950609389999997</v>
      </c>
      <c r="K78">
        <v>0.18647398749999999</v>
      </c>
      <c r="L78">
        <v>10.284973975</v>
      </c>
      <c r="M78">
        <v>-33.188451260000001</v>
      </c>
      <c r="N78">
        <v>-0.697284609</v>
      </c>
      <c r="O78">
        <v>-59.909784610000003</v>
      </c>
      <c r="P78">
        <v>18.901715391</v>
      </c>
    </row>
    <row r="79" spans="1:29" s="42" customFormat="1" x14ac:dyDescent="0.15">
      <c r="A79" s="134" t="str">
        <f t="shared" ref="A79:A94" si="3">A3</f>
        <v>CP11TT 40° Flat Fan</v>
      </c>
      <c r="B79">
        <v>531.68701906000001</v>
      </c>
      <c r="C79">
        <v>123.42454721999999</v>
      </c>
      <c r="D79">
        <v>-85.31013342</v>
      </c>
      <c r="E79">
        <v>-30.159520860000001</v>
      </c>
      <c r="F79">
        <v>-85.463803409999997</v>
      </c>
      <c r="G79">
        <v>-53.42786108</v>
      </c>
      <c r="H79">
        <v>-6.3706451619999998</v>
      </c>
      <c r="I79">
        <v>32.459380207999999</v>
      </c>
      <c r="J79">
        <v>-59.416312480000002</v>
      </c>
      <c r="K79">
        <v>21.216155208</v>
      </c>
      <c r="L79">
        <v>-24.21198021</v>
      </c>
      <c r="M79">
        <v>-55.572982009999997</v>
      </c>
      <c r="N79">
        <v>-28.205240629999999</v>
      </c>
      <c r="O79">
        <v>-15.22394063</v>
      </c>
      <c r="P79">
        <v>-37.401240629999997</v>
      </c>
    </row>
    <row r="80" spans="1:29" s="42" customFormat="1" x14ac:dyDescent="0.15">
      <c r="A80" s="134" t="str">
        <f t="shared" si="3"/>
        <v>CP11TT 80° Flat Fan</v>
      </c>
      <c r="B80">
        <v>419.9750631</v>
      </c>
      <c r="C80">
        <v>93.876868518999999</v>
      </c>
      <c r="D80">
        <v>-37.518463189999999</v>
      </c>
      <c r="E80">
        <v>-18.152626779999999</v>
      </c>
      <c r="F80">
        <v>-72.269324519999998</v>
      </c>
      <c r="G80">
        <v>-16.10912867</v>
      </c>
      <c r="H80">
        <v>-1.5674071650000001</v>
      </c>
      <c r="I80">
        <v>18.242772917</v>
      </c>
      <c r="J80">
        <v>-61.031656429999998</v>
      </c>
      <c r="K80">
        <v>29.74716875</v>
      </c>
      <c r="L80">
        <v>-1.5817270830000001</v>
      </c>
      <c r="M80">
        <v>-61.778126090000001</v>
      </c>
      <c r="N80">
        <v>-26.96677429</v>
      </c>
      <c r="O80">
        <v>6.7362257061999999</v>
      </c>
      <c r="P80">
        <v>-48.175107629999999</v>
      </c>
    </row>
    <row r="81" spans="1:16" s="42" customFormat="1" x14ac:dyDescent="0.15">
      <c r="A81" s="134" t="str">
        <f t="shared" si="3"/>
        <v>CP11TT Straight Stream</v>
      </c>
      <c r="B81">
        <v>778.76136140000006</v>
      </c>
      <c r="C81">
        <v>-11.01201856</v>
      </c>
      <c r="D81">
        <v>-203.3350599</v>
      </c>
      <c r="E81">
        <v>41.699376841999999</v>
      </c>
      <c r="F81">
        <v>-121.3210957</v>
      </c>
      <c r="G81">
        <v>-21.955512389999999</v>
      </c>
      <c r="H81">
        <v>-36.04902517</v>
      </c>
      <c r="I81">
        <v>25.197619869</v>
      </c>
      <c r="J81">
        <v>55.918554854</v>
      </c>
      <c r="K81">
        <v>46.316701187</v>
      </c>
      <c r="L81">
        <v>16.957017186000002</v>
      </c>
      <c r="M81">
        <v>-97.647330609999997</v>
      </c>
      <c r="N81">
        <v>37.875034397</v>
      </c>
      <c r="O81">
        <v>-35.336793419999999</v>
      </c>
      <c r="P81">
        <v>58.171993317000002</v>
      </c>
    </row>
    <row r="82" spans="1:16" s="42" customFormat="1" x14ac:dyDescent="0.15">
      <c r="A82" s="134" t="str">
        <f t="shared" si="3"/>
        <v>Standard 40° Flat Fan</v>
      </c>
      <c r="B82">
        <v>532.20480356999997</v>
      </c>
      <c r="C82">
        <v>127.13166114000001</v>
      </c>
      <c r="D82">
        <v>-88.45966387</v>
      </c>
      <c r="E82">
        <v>-52.288987390000003</v>
      </c>
      <c r="F82">
        <v>-31.646500320000001</v>
      </c>
      <c r="G82">
        <v>-63.610889270000001</v>
      </c>
      <c r="H82">
        <v>-87.514917130000001</v>
      </c>
      <c r="I82">
        <v>-22.54663257</v>
      </c>
      <c r="J82">
        <v>-7.2111216789999997</v>
      </c>
      <c r="K82">
        <v>-33.869207230000001</v>
      </c>
      <c r="L82">
        <v>-11.69190723</v>
      </c>
      <c r="M82">
        <v>-55.938632259999999</v>
      </c>
      <c r="N82">
        <v>-36.213417499999998</v>
      </c>
      <c r="O82">
        <v>34.903170000000003</v>
      </c>
      <c r="P82">
        <v>23.674119285</v>
      </c>
    </row>
    <row r="83" spans="1:16" s="42" customFormat="1" x14ac:dyDescent="0.15">
      <c r="A83" s="134" t="str">
        <f t="shared" si="3"/>
        <v>Standard 80° Flat Fan</v>
      </c>
      <c r="B83">
        <v>447.38467909000002</v>
      </c>
      <c r="C83">
        <v>98.949415908000006</v>
      </c>
      <c r="D83">
        <v>-66.44140668</v>
      </c>
      <c r="E83">
        <v>-67.670780399999998</v>
      </c>
      <c r="F83">
        <v>-14.2351896</v>
      </c>
      <c r="G83">
        <v>-48.918337600000001</v>
      </c>
      <c r="H83">
        <v>-26.31136884</v>
      </c>
      <c r="I83">
        <v>3.7547019461</v>
      </c>
      <c r="J83">
        <v>-6.4669379469999999</v>
      </c>
      <c r="K83">
        <v>-49.278872560000003</v>
      </c>
      <c r="L83">
        <v>-4.4705896000000002E-2</v>
      </c>
      <c r="M83">
        <v>-26.041354680000001</v>
      </c>
      <c r="N83">
        <v>-37.203204249999999</v>
      </c>
      <c r="O83">
        <v>18.409133184000002</v>
      </c>
      <c r="P83">
        <v>29.761152845000002</v>
      </c>
    </row>
    <row r="84" spans="1:16" s="42" customFormat="1" x14ac:dyDescent="0.15">
      <c r="A84" s="134" t="str">
        <f t="shared" si="3"/>
        <v>Steel Disc Core Straight Stream</v>
      </c>
      <c r="B84">
        <v>810.14458029000002</v>
      </c>
      <c r="C84">
        <v>-152.45942289999999</v>
      </c>
      <c r="D84">
        <v>-232.58296720000001</v>
      </c>
      <c r="E84">
        <v>33.868755053000001</v>
      </c>
      <c r="F84">
        <v>-76.884343079999994</v>
      </c>
      <c r="G84">
        <v>30.901441086999998</v>
      </c>
      <c r="H84">
        <v>-13.910221590000001</v>
      </c>
      <c r="I84">
        <v>40.942049085000001</v>
      </c>
      <c r="J84">
        <v>53.761792290000002</v>
      </c>
      <c r="K84">
        <v>57.895175371999997</v>
      </c>
      <c r="L84">
        <v>2.0886036553</v>
      </c>
      <c r="M84">
        <v>-45.362730030000002</v>
      </c>
      <c r="N84">
        <v>-7.4171932700000003</v>
      </c>
      <c r="O84">
        <v>11.959493416000001</v>
      </c>
      <c r="P84">
        <v>-25.173165099999999</v>
      </c>
    </row>
    <row r="85" spans="1:16" s="42" customFormat="1" x14ac:dyDescent="0.15">
      <c r="A85" s="134" t="str">
        <f t="shared" si="3"/>
        <v>Ceramic Disc Core Straight Stream</v>
      </c>
      <c r="B85">
        <v>885.03904169999998</v>
      </c>
      <c r="C85">
        <v>-50.327885109999997</v>
      </c>
      <c r="D85">
        <v>-293.92275810000001</v>
      </c>
      <c r="E85">
        <v>50.823660637000003</v>
      </c>
      <c r="F85">
        <v>-127.9211651</v>
      </c>
      <c r="G85">
        <v>48.05034509</v>
      </c>
      <c r="H85">
        <v>4.9112042708999999</v>
      </c>
      <c r="I85">
        <v>70.285324291999999</v>
      </c>
      <c r="J85">
        <v>76.881070429000005</v>
      </c>
      <c r="K85">
        <v>14.385083092</v>
      </c>
      <c r="L85">
        <v>-1.6186465290000001</v>
      </c>
      <c r="M85">
        <v>67.705336564999996</v>
      </c>
      <c r="N85">
        <v>-17.975394120000001</v>
      </c>
      <c r="O85">
        <v>-99.407602710000006</v>
      </c>
      <c r="P85">
        <v>85.748434687</v>
      </c>
    </row>
    <row r="86" spans="1:16" s="42" customFormat="1" ht="13.5" customHeight="1" x14ac:dyDescent="0.15">
      <c r="A86" s="134" t="str">
        <f t="shared" si="3"/>
        <v>CP09 Deflection Angles Only</v>
      </c>
      <c r="B86">
        <v>536.66786453999998</v>
      </c>
      <c r="C86">
        <v>106.40130046</v>
      </c>
      <c r="D86">
        <v>-210.05150140000001</v>
      </c>
      <c r="E86">
        <v>-11.65238605</v>
      </c>
      <c r="F86">
        <v>-84.360724140000002</v>
      </c>
      <c r="G86">
        <v>-109.66851320000001</v>
      </c>
      <c r="H86">
        <v>24.840721385999998</v>
      </c>
      <c r="I86">
        <v>52.117698765</v>
      </c>
      <c r="J86">
        <v>-19.046661060000002</v>
      </c>
      <c r="K86">
        <v>17.352963642999999</v>
      </c>
      <c r="L86">
        <v>13.306105702</v>
      </c>
      <c r="M86">
        <v>-13.107444689999999</v>
      </c>
      <c r="N86">
        <v>-1.6732957260000001</v>
      </c>
      <c r="O86">
        <v>-6.2675716220000002</v>
      </c>
      <c r="P86">
        <v>0</v>
      </c>
    </row>
    <row r="87" spans="1:16" s="42" customFormat="1" x14ac:dyDescent="0.15">
      <c r="A87" s="134" t="str">
        <f t="shared" si="3"/>
        <v>Davidon TriSet Deflection Angles Only</v>
      </c>
      <c r="B87" s="42">
        <v>424.09663155999999</v>
      </c>
      <c r="C87" s="42">
        <v>9.0879681979000004</v>
      </c>
      <c r="D87" s="42">
        <v>-114.3327982</v>
      </c>
      <c r="E87" s="42">
        <v>-31.92111405</v>
      </c>
      <c r="F87" s="42">
        <v>-50.852925050000003</v>
      </c>
      <c r="G87" s="42">
        <v>19.410832492000001</v>
      </c>
      <c r="H87" s="42">
        <v>-4.9088232649999997</v>
      </c>
      <c r="I87" s="42">
        <v>63.550769754000001</v>
      </c>
      <c r="J87" s="42">
        <v>-38.575741450000002</v>
      </c>
      <c r="K87" s="42">
        <v>15.391569088000001</v>
      </c>
      <c r="L87" s="42">
        <v>-20.46042581</v>
      </c>
      <c r="M87" s="42">
        <v>-75.749712880000004</v>
      </c>
      <c r="N87" s="42">
        <v>-10.069061830000001</v>
      </c>
      <c r="O87" s="42">
        <v>52.610874430999999</v>
      </c>
      <c r="P87">
        <v>0</v>
      </c>
    </row>
    <row r="88" spans="1:16" s="42" customFormat="1" x14ac:dyDescent="0.15">
      <c r="A88" s="134" t="str">
        <f t="shared" si="3"/>
        <v>CP03</v>
      </c>
      <c r="B88">
        <v>364.13586966000003</v>
      </c>
      <c r="C88">
        <v>69.529035296999993</v>
      </c>
      <c r="D88">
        <v>-114.6227543</v>
      </c>
      <c r="E88">
        <v>-18.206002460000001</v>
      </c>
      <c r="F88">
        <v>-88.155991119999996</v>
      </c>
      <c r="G88">
        <v>-46.237243390000003</v>
      </c>
      <c r="H88">
        <v>-3.0878875410000002</v>
      </c>
      <c r="I88">
        <v>18.531914061999998</v>
      </c>
      <c r="J88">
        <v>-14.48602356</v>
      </c>
      <c r="K88">
        <v>34.464392170000004</v>
      </c>
      <c r="L88">
        <v>4.4844619124999996</v>
      </c>
      <c r="M88">
        <v>-2.682037577</v>
      </c>
      <c r="N88">
        <v>-29.842476229999999</v>
      </c>
      <c r="O88">
        <v>5.9152970586000002</v>
      </c>
      <c r="P88">
        <v>53.467629158999998</v>
      </c>
    </row>
    <row r="89" spans="1:16" s="42" customFormat="1" x14ac:dyDescent="0.15">
      <c r="A89" s="134" t="str">
        <f t="shared" si="3"/>
        <v>Steel Disc Core 45</v>
      </c>
      <c r="B89">
        <v>320.15174954999998</v>
      </c>
      <c r="C89">
        <v>26.409874597000002</v>
      </c>
      <c r="D89">
        <v>-31.059293579999999</v>
      </c>
      <c r="E89">
        <v>-56.224008169999998</v>
      </c>
      <c r="F89">
        <v>-3.9012351889999999</v>
      </c>
      <c r="G89">
        <v>1.3090952815000001</v>
      </c>
      <c r="H89">
        <v>8.8551526574999997</v>
      </c>
      <c r="I89">
        <v>11.518716752</v>
      </c>
      <c r="J89">
        <v>15.180882172</v>
      </c>
      <c r="K89">
        <v>-24.96495621</v>
      </c>
      <c r="L89">
        <v>-17.477890439999999</v>
      </c>
      <c r="M89">
        <v>-102.5287616</v>
      </c>
      <c r="N89">
        <v>-46.96282987</v>
      </c>
      <c r="O89">
        <v>60.066774492999997</v>
      </c>
      <c r="P89">
        <v>33.405659800000002</v>
      </c>
    </row>
    <row r="90" spans="1:16" s="42" customFormat="1" x14ac:dyDescent="0.15">
      <c r="A90" s="134" t="str">
        <f t="shared" si="3"/>
        <v>Ceramic Disc Core 45</v>
      </c>
      <c r="B90">
        <v>260.24563330000001</v>
      </c>
      <c r="C90">
        <v>51.590929189999997</v>
      </c>
      <c r="D90">
        <v>-21.56389063</v>
      </c>
      <c r="E90">
        <v>-20.56838617</v>
      </c>
      <c r="F90">
        <v>-15.784630910000001</v>
      </c>
      <c r="G90">
        <v>-6.5238387619999996</v>
      </c>
      <c r="H90">
        <v>-7.7431479940000001</v>
      </c>
      <c r="I90">
        <v>9.2283094338999998</v>
      </c>
      <c r="J90">
        <v>-3.1504884030000002</v>
      </c>
      <c r="K90">
        <v>-3.1725983129999999</v>
      </c>
      <c r="L90">
        <v>6.4122338653000002</v>
      </c>
      <c r="M90">
        <v>-2.806296718</v>
      </c>
      <c r="N90">
        <v>-15.58648348</v>
      </c>
      <c r="O90">
        <v>9.3630079627999994</v>
      </c>
      <c r="P90">
        <v>5.1628031004999997</v>
      </c>
    </row>
    <row r="91" spans="1:16" s="42" customFormat="1" x14ac:dyDescent="0.15">
      <c r="A91" s="134" t="str">
        <f t="shared" si="3"/>
        <v>CP09 Straight Stream Only</v>
      </c>
      <c r="B91" s="42">
        <v>955.87392867999995</v>
      </c>
      <c r="C91" s="42">
        <v>-7.6908675769999997</v>
      </c>
      <c r="D91" s="42">
        <v>-361.3222055</v>
      </c>
      <c r="E91" s="42">
        <v>58.155388762999998</v>
      </c>
      <c r="F91" s="186">
        <v>0</v>
      </c>
      <c r="G91" s="42">
        <v>-32.138842369999999</v>
      </c>
      <c r="H91" s="42">
        <v>66.601510808</v>
      </c>
      <c r="I91" s="42">
        <v>-11.112730669999999</v>
      </c>
      <c r="J91" s="186">
        <v>0</v>
      </c>
      <c r="K91" s="186">
        <v>0</v>
      </c>
      <c r="L91" s="186">
        <v>0</v>
      </c>
      <c r="M91" s="42">
        <v>-151.9264446</v>
      </c>
      <c r="N91" s="42">
        <v>94.149249398999999</v>
      </c>
      <c r="O91" s="42">
        <v>-59.811650999999998</v>
      </c>
      <c r="P91" s="186">
        <v>0</v>
      </c>
    </row>
    <row r="92" spans="1:16" s="42" customFormat="1" x14ac:dyDescent="0.15">
      <c r="A92" s="134" t="str">
        <f t="shared" si="3"/>
        <v>Davidon TriSet Straight Stream Only</v>
      </c>
      <c r="B92" s="42">
        <v>1148.7007011000001</v>
      </c>
      <c r="C92" s="42">
        <v>-69.368801469999994</v>
      </c>
      <c r="D92" s="42">
        <v>-619.04583079999998</v>
      </c>
      <c r="E92" s="42">
        <v>172.34964735</v>
      </c>
      <c r="F92" s="186">
        <v>0</v>
      </c>
      <c r="G92" s="42">
        <v>21.597847977000001</v>
      </c>
      <c r="H92" s="42">
        <v>-7.9090672160000004</v>
      </c>
      <c r="I92" s="42">
        <v>-32.82854167</v>
      </c>
      <c r="J92" s="186">
        <v>0</v>
      </c>
      <c r="K92" s="186">
        <v>0</v>
      </c>
      <c r="L92" s="186">
        <v>0</v>
      </c>
      <c r="M92" s="42">
        <v>-43.011821179999998</v>
      </c>
      <c r="N92" s="42">
        <v>199.76228431000001</v>
      </c>
      <c r="O92" s="42">
        <v>-24.970049020000001</v>
      </c>
      <c r="P92" s="186">
        <v>0</v>
      </c>
    </row>
    <row r="93" spans="1:16" s="42" customFormat="1" x14ac:dyDescent="0.15">
      <c r="A93" s="134" t="str">
        <f t="shared" si="3"/>
        <v>CP11TT 110° Flat Fan</v>
      </c>
      <c r="B93">
        <v>332.71200734000001</v>
      </c>
      <c r="C93">
        <v>35.946503704000001</v>
      </c>
      <c r="D93">
        <v>-24.93404074</v>
      </c>
      <c r="E93">
        <v>-14.47658889</v>
      </c>
      <c r="F93" s="42">
        <v>-21.304449999999999</v>
      </c>
      <c r="G93" s="42">
        <v>-10.046264580000001</v>
      </c>
      <c r="H93" s="42">
        <v>-6.0311729170000001</v>
      </c>
      <c r="I93" s="42">
        <v>5.3375270833000004</v>
      </c>
      <c r="J93" s="42">
        <v>-8.9298083330000004</v>
      </c>
      <c r="K93">
        <v>-19.450587500000001</v>
      </c>
      <c r="L93" s="42">
        <v>2.6926291667000002</v>
      </c>
      <c r="M93" s="42">
        <v>-8.875786347</v>
      </c>
      <c r="N93" s="42">
        <v>-32.534119680000003</v>
      </c>
      <c r="O93" s="42">
        <v>3.0488803201999999</v>
      </c>
      <c r="P93" s="42">
        <v>-35.265453010000002</v>
      </c>
    </row>
    <row r="94" spans="1:16" s="42" customFormat="1" x14ac:dyDescent="0.15">
      <c r="A94" s="134">
        <f t="shared" si="3"/>
        <v>0</v>
      </c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</row>
    <row r="95" spans="1:16" s="42" customFormat="1" ht="15" customHeight="1" x14ac:dyDescent="0.15">
      <c r="A95" s="55"/>
      <c r="B95" s="51"/>
      <c r="C95" s="51"/>
      <c r="D95" s="51"/>
      <c r="E95" s="51"/>
      <c r="F95" s="51"/>
      <c r="G95" s="51"/>
      <c r="H95" s="51"/>
      <c r="I95" s="51"/>
      <c r="J95" s="51"/>
      <c r="K95" s="51"/>
      <c r="L95" s="51"/>
      <c r="M95" s="51"/>
      <c r="N95" s="51"/>
      <c r="O95" s="51"/>
      <c r="P95" s="56"/>
    </row>
    <row r="96" spans="1:16" s="42" customFormat="1" ht="15" thickBot="1" x14ac:dyDescent="0.2">
      <c r="A96" s="57"/>
      <c r="B96" s="58"/>
      <c r="C96" s="58"/>
      <c r="D96" s="58"/>
      <c r="E96" s="58"/>
      <c r="F96" s="58"/>
      <c r="G96" s="58"/>
      <c r="H96" s="58"/>
      <c r="I96" s="58"/>
      <c r="J96" s="58"/>
      <c r="K96" s="58"/>
      <c r="L96" s="58"/>
      <c r="M96" s="58"/>
      <c r="N96" s="58"/>
      <c r="O96" s="58"/>
      <c r="P96" s="59"/>
    </row>
    <row r="97" spans="1:17" s="42" customFormat="1" ht="14" thickBot="1" x14ac:dyDescent="0.2">
      <c r="A97" s="51"/>
      <c r="B97" s="51"/>
      <c r="C97" s="51"/>
      <c r="D97" s="51"/>
      <c r="E97" s="51"/>
      <c r="F97" s="51"/>
      <c r="G97" s="51"/>
      <c r="H97" s="51"/>
      <c r="I97" s="51"/>
      <c r="J97" s="51"/>
      <c r="K97" s="51"/>
      <c r="L97" s="51"/>
      <c r="M97" s="51"/>
      <c r="N97" s="51"/>
      <c r="O97" s="51"/>
      <c r="P97" s="51"/>
      <c r="Q97" s="51"/>
    </row>
    <row r="98" spans="1:17" s="42" customFormat="1" ht="15" thickBot="1" x14ac:dyDescent="0.2">
      <c r="A98" s="52" t="s">
        <v>28</v>
      </c>
      <c r="B98" s="136" t="s">
        <v>55</v>
      </c>
      <c r="C98" s="53" t="s">
        <v>29</v>
      </c>
      <c r="D98" s="53" t="s">
        <v>31</v>
      </c>
      <c r="E98" s="53" t="s">
        <v>37</v>
      </c>
      <c r="F98" s="53" t="s">
        <v>30</v>
      </c>
      <c r="G98" s="53" t="s">
        <v>57</v>
      </c>
      <c r="H98" s="53" t="s">
        <v>56</v>
      </c>
      <c r="I98" s="53" t="s">
        <v>58</v>
      </c>
      <c r="J98" s="53" t="s">
        <v>59</v>
      </c>
      <c r="K98" s="53" t="s">
        <v>60</v>
      </c>
      <c r="L98" s="53" t="s">
        <v>61</v>
      </c>
      <c r="M98" s="53" t="s">
        <v>62</v>
      </c>
      <c r="N98" s="53" t="s">
        <v>63</v>
      </c>
      <c r="O98" s="53" t="s">
        <v>64</v>
      </c>
      <c r="P98" s="54" t="s">
        <v>65</v>
      </c>
    </row>
    <row r="99" spans="1:17" s="42" customFormat="1" x14ac:dyDescent="0.15">
      <c r="A99" s="134" t="str">
        <f>A2</f>
        <v>CP11TT 20° Flat Fan</v>
      </c>
      <c r="B99">
        <v>1171.5676285</v>
      </c>
      <c r="C99">
        <v>271.69402312</v>
      </c>
      <c r="D99">
        <v>-232.3355694</v>
      </c>
      <c r="E99">
        <v>-45.011458390000001</v>
      </c>
      <c r="F99">
        <v>-177.64613420000001</v>
      </c>
      <c r="G99">
        <v>-135.5744219</v>
      </c>
      <c r="H99">
        <v>-9.3777969120000009</v>
      </c>
      <c r="I99">
        <v>73.423994788000002</v>
      </c>
      <c r="J99">
        <v>-50.055828089999999</v>
      </c>
      <c r="K99">
        <v>-40.470119789999998</v>
      </c>
      <c r="L99">
        <v>-10.799411429999999</v>
      </c>
      <c r="M99">
        <v>-71.224844469999994</v>
      </c>
      <c r="N99">
        <v>-63.091511269999998</v>
      </c>
      <c r="O99">
        <v>-91.878177620000002</v>
      </c>
      <c r="P99">
        <v>3.5791557291</v>
      </c>
    </row>
    <row r="100" spans="1:17" s="42" customFormat="1" x14ac:dyDescent="0.15">
      <c r="A100" s="134" t="str">
        <f t="shared" ref="A100:A115" si="4">A3</f>
        <v>CP11TT 40° Flat Fan</v>
      </c>
      <c r="B100">
        <v>1003.5010834</v>
      </c>
      <c r="C100">
        <v>280.79045740999999</v>
      </c>
      <c r="D100">
        <v>-157.82673209999999</v>
      </c>
      <c r="E100">
        <v>-42.87710079</v>
      </c>
      <c r="F100">
        <v>-172.31385890000001</v>
      </c>
      <c r="G100">
        <v>-97.745050680000006</v>
      </c>
      <c r="H100">
        <v>-14.14103328</v>
      </c>
      <c r="I100">
        <v>53.413004166999997</v>
      </c>
      <c r="J100">
        <v>-123.87801899999999</v>
      </c>
      <c r="K100">
        <v>17.469962500000001</v>
      </c>
      <c r="L100">
        <v>-46.970120829999999</v>
      </c>
      <c r="M100">
        <v>-107.4298352</v>
      </c>
      <c r="N100">
        <v>-69.075929189999997</v>
      </c>
      <c r="O100">
        <v>-48.838895860000001</v>
      </c>
      <c r="P100">
        <v>-54.370429190000003</v>
      </c>
    </row>
    <row r="101" spans="1:17" s="42" customFormat="1" x14ac:dyDescent="0.15">
      <c r="A101" s="134" t="str">
        <f t="shared" si="4"/>
        <v>CP11TT 80° Flat Fan</v>
      </c>
      <c r="B101">
        <v>771.98346299000002</v>
      </c>
      <c r="C101">
        <v>204.25399074000001</v>
      </c>
      <c r="D101">
        <v>-75.297548919999997</v>
      </c>
      <c r="E101">
        <v>-33.382298650000003</v>
      </c>
      <c r="F101">
        <v>-143.78135349999999</v>
      </c>
      <c r="G101">
        <v>-42.063330579999999</v>
      </c>
      <c r="H101">
        <v>-2.7524630430000001</v>
      </c>
      <c r="I101">
        <v>32.294718750000001</v>
      </c>
      <c r="J101">
        <v>-122.10237429999999</v>
      </c>
      <c r="K101">
        <v>54.691656250000001</v>
      </c>
      <c r="L101">
        <v>-12.852697920000001</v>
      </c>
      <c r="M101">
        <v>-119.0688071</v>
      </c>
      <c r="N101">
        <v>-43.971409129999998</v>
      </c>
      <c r="O101">
        <v>7.3694241996000001</v>
      </c>
      <c r="P101">
        <v>-101.32757580000001</v>
      </c>
    </row>
    <row r="102" spans="1:17" s="42" customFormat="1" x14ac:dyDescent="0.15">
      <c r="A102" s="134" t="str">
        <f t="shared" si="4"/>
        <v>CP11TT Straight Stream</v>
      </c>
      <c r="B102">
        <v>1467.3523811</v>
      </c>
      <c r="C102">
        <v>37.991918472000002</v>
      </c>
      <c r="D102">
        <v>-283.71954369999997</v>
      </c>
      <c r="E102">
        <v>116.35265771</v>
      </c>
      <c r="F102">
        <v>-176.64629009999999</v>
      </c>
      <c r="G102">
        <v>-27.14796432</v>
      </c>
      <c r="H102">
        <v>-32.869519439999998</v>
      </c>
      <c r="I102">
        <v>49.411720269</v>
      </c>
      <c r="J102">
        <v>64.234167094</v>
      </c>
      <c r="K102">
        <v>17.697242037999999</v>
      </c>
      <c r="L102">
        <v>-7.2725402389999996</v>
      </c>
      <c r="M102">
        <v>-75.653013950000002</v>
      </c>
      <c r="N102">
        <v>-17.041718840000001</v>
      </c>
      <c r="O102">
        <v>-86.355449050000004</v>
      </c>
      <c r="P102">
        <v>46.798194199999998</v>
      </c>
    </row>
    <row r="103" spans="1:17" s="42" customFormat="1" x14ac:dyDescent="0.15">
      <c r="A103" s="134" t="str">
        <f t="shared" si="4"/>
        <v>Standard 40° Flat Fan</v>
      </c>
      <c r="B103">
        <v>1003.4350612</v>
      </c>
      <c r="C103">
        <v>286.76192935</v>
      </c>
      <c r="D103">
        <v>-176.52208909999999</v>
      </c>
      <c r="E103">
        <v>-104.6982004</v>
      </c>
      <c r="F103">
        <v>-45.629572330000002</v>
      </c>
      <c r="G103">
        <v>-130.6291928</v>
      </c>
      <c r="H103">
        <v>-161.47859489999999</v>
      </c>
      <c r="I103">
        <v>-43.883116899999997</v>
      </c>
      <c r="J103">
        <v>-15.20800706</v>
      </c>
      <c r="K103">
        <v>-51.22619761</v>
      </c>
      <c r="L103">
        <v>-45.694664279999998</v>
      </c>
      <c r="M103">
        <v>-102.79902079999999</v>
      </c>
      <c r="N103">
        <v>-73.689225870000001</v>
      </c>
      <c r="O103">
        <v>57.821155615999999</v>
      </c>
      <c r="P103">
        <v>21.533183403999999</v>
      </c>
    </row>
    <row r="104" spans="1:17" s="42" customFormat="1" x14ac:dyDescent="0.15">
      <c r="A104" s="134" t="str">
        <f t="shared" si="4"/>
        <v>Standard 80° Flat Fan</v>
      </c>
      <c r="B104">
        <v>828.33614232000002</v>
      </c>
      <c r="C104">
        <v>224.57058463999999</v>
      </c>
      <c r="D104">
        <v>-134.48927610000001</v>
      </c>
      <c r="E104">
        <v>-124.00672590000001</v>
      </c>
      <c r="F104">
        <v>-23.543482019999999</v>
      </c>
      <c r="G104">
        <v>-96.039623230000004</v>
      </c>
      <c r="H104">
        <v>-61.955824309999997</v>
      </c>
      <c r="I104">
        <v>-1.9103314650000001</v>
      </c>
      <c r="J104">
        <v>-5.3595256070000001</v>
      </c>
      <c r="K104">
        <v>-98.252949169999994</v>
      </c>
      <c r="L104">
        <v>-19.852282509999998</v>
      </c>
      <c r="M104">
        <v>-60.766494600000001</v>
      </c>
      <c r="N104">
        <v>-59.400714450000002</v>
      </c>
      <c r="O104">
        <v>33.300298927</v>
      </c>
      <c r="P104">
        <v>49.528765188999998</v>
      </c>
    </row>
    <row r="105" spans="1:17" s="42" customFormat="1" x14ac:dyDescent="0.15">
      <c r="A105" s="134" t="str">
        <f t="shared" si="4"/>
        <v>Steel Disc Core Straight Stream</v>
      </c>
      <c r="B105">
        <v>1627.5020380999999</v>
      </c>
      <c r="C105">
        <v>-146.10695089999999</v>
      </c>
      <c r="D105">
        <v>-324.73926870000003</v>
      </c>
      <c r="E105">
        <v>79.753145079999996</v>
      </c>
      <c r="F105">
        <v>-104.71359940000001</v>
      </c>
      <c r="G105">
        <v>-6.1385517859999998</v>
      </c>
      <c r="H105">
        <v>-58.93253644</v>
      </c>
      <c r="I105">
        <v>52.841353781999999</v>
      </c>
      <c r="J105">
        <v>8.4225739289000003</v>
      </c>
      <c r="K105">
        <v>78.941493221000002</v>
      </c>
      <c r="L105">
        <v>-1.6423264829999999</v>
      </c>
      <c r="M105">
        <v>-289.2714522</v>
      </c>
      <c r="N105">
        <v>-60.020881469999999</v>
      </c>
      <c r="O105">
        <v>54.331172766000002</v>
      </c>
      <c r="P105">
        <v>-69.494844319999999</v>
      </c>
    </row>
    <row r="106" spans="1:17" s="42" customFormat="1" x14ac:dyDescent="0.15">
      <c r="A106" s="134" t="str">
        <f t="shared" si="4"/>
        <v>Ceramic Disc Core Straight Stream</v>
      </c>
      <c r="B106">
        <v>1600.5723754000001</v>
      </c>
      <c r="C106">
        <v>57.986404485000001</v>
      </c>
      <c r="D106">
        <v>-368.36542530000003</v>
      </c>
      <c r="E106">
        <v>111.87131037</v>
      </c>
      <c r="F106">
        <v>-159.9266532</v>
      </c>
      <c r="G106">
        <v>76.503672355999996</v>
      </c>
      <c r="H106">
        <v>-26.29857033</v>
      </c>
      <c r="I106">
        <v>71.245816817999994</v>
      </c>
      <c r="J106">
        <v>63.234534965000002</v>
      </c>
      <c r="K106">
        <v>-78.587313030000004</v>
      </c>
      <c r="L106">
        <v>21.581595006000001</v>
      </c>
      <c r="M106">
        <v>14.539765548</v>
      </c>
      <c r="N106">
        <v>-34.448839049999997</v>
      </c>
      <c r="O106">
        <v>-122.0950927</v>
      </c>
      <c r="P106">
        <v>56.951908506999999</v>
      </c>
    </row>
    <row r="107" spans="1:17" s="42" customFormat="1" ht="16.5" customHeight="1" x14ac:dyDescent="0.15">
      <c r="A107" s="134" t="str">
        <f t="shared" si="4"/>
        <v>CP09 Deflection Angles Only</v>
      </c>
      <c r="B107">
        <v>1020.5258857</v>
      </c>
      <c r="C107">
        <v>201.09774872</v>
      </c>
      <c r="D107">
        <v>-368.74653719999998</v>
      </c>
      <c r="E107">
        <v>24.679276980000001</v>
      </c>
      <c r="F107">
        <v>-208.57541739999999</v>
      </c>
      <c r="G107">
        <v>-152.22641350000001</v>
      </c>
      <c r="H107">
        <v>67.056448994999997</v>
      </c>
      <c r="I107">
        <v>27.163669587000001</v>
      </c>
      <c r="J107">
        <v>-7.0569658679999998</v>
      </c>
      <c r="K107">
        <v>4.2382093989999996</v>
      </c>
      <c r="L107">
        <v>-17.65236187</v>
      </c>
      <c r="M107">
        <v>105.59089072</v>
      </c>
      <c r="N107">
        <v>-31.44252998</v>
      </c>
      <c r="O107">
        <v>-96.407391059999995</v>
      </c>
      <c r="P107">
        <v>0</v>
      </c>
    </row>
    <row r="108" spans="1:17" s="42" customFormat="1" x14ac:dyDescent="0.15">
      <c r="A108" s="134" t="str">
        <f t="shared" si="4"/>
        <v>Davidon TriSet Deflection Angles Only</v>
      </c>
      <c r="B108" s="42">
        <v>787.69609129000003</v>
      </c>
      <c r="C108" s="42">
        <v>66.305671129999993</v>
      </c>
      <c r="D108" s="42">
        <v>-242.23863399999999</v>
      </c>
      <c r="E108" s="42">
        <v>-8.5559620499999998</v>
      </c>
      <c r="F108" s="42">
        <v>-125.1025018</v>
      </c>
      <c r="G108" s="42">
        <v>4.3297430409000004</v>
      </c>
      <c r="H108" s="42">
        <v>-9.1529049560000004</v>
      </c>
      <c r="I108" s="42">
        <v>60.351101456999999</v>
      </c>
      <c r="J108" s="42">
        <v>-49.614239859999998</v>
      </c>
      <c r="K108" s="42">
        <v>60.004787526999998</v>
      </c>
      <c r="L108" s="42">
        <v>-59.581050210000001</v>
      </c>
      <c r="M108" s="42">
        <v>-218.6967645</v>
      </c>
      <c r="N108" s="42">
        <v>14.902143795000001</v>
      </c>
      <c r="O108" s="42">
        <v>122.29637145</v>
      </c>
      <c r="P108">
        <v>0</v>
      </c>
    </row>
    <row r="109" spans="1:17" s="42" customFormat="1" x14ac:dyDescent="0.15">
      <c r="A109" s="134" t="str">
        <f t="shared" si="4"/>
        <v>CP03</v>
      </c>
      <c r="B109">
        <v>684.87242749999996</v>
      </c>
      <c r="C109">
        <v>151.34754407</v>
      </c>
      <c r="D109">
        <v>-227.18889469999999</v>
      </c>
      <c r="E109">
        <v>1.6318917266999999</v>
      </c>
      <c r="F109">
        <v>-231.29224300000001</v>
      </c>
      <c r="G109">
        <v>-69.204530770000005</v>
      </c>
      <c r="H109">
        <v>10.187584258999999</v>
      </c>
      <c r="I109">
        <v>4.0996562908999996</v>
      </c>
      <c r="J109">
        <v>-42.227556720000003</v>
      </c>
      <c r="K109">
        <v>87.392018574000005</v>
      </c>
      <c r="L109">
        <v>-38.780585860000002</v>
      </c>
      <c r="M109">
        <v>-74.529725189999994</v>
      </c>
      <c r="N109">
        <v>-30.385670900000001</v>
      </c>
      <c r="O109">
        <v>-0.32305334699999999</v>
      </c>
      <c r="P109">
        <v>120.43653612</v>
      </c>
    </row>
    <row r="110" spans="1:17" s="42" customFormat="1" x14ac:dyDescent="0.15">
      <c r="A110" s="134" t="str">
        <f t="shared" si="4"/>
        <v>Steel Disc Core 45</v>
      </c>
      <c r="B110">
        <v>590.66332194999995</v>
      </c>
      <c r="C110">
        <v>54.127968694000003</v>
      </c>
      <c r="D110">
        <v>-87.379937620000007</v>
      </c>
      <c r="E110">
        <v>-124.0401991</v>
      </c>
      <c r="F110">
        <v>21.193529852000001</v>
      </c>
      <c r="G110">
        <v>6.7267284973999999</v>
      </c>
      <c r="H110">
        <v>20.764421546000001</v>
      </c>
      <c r="I110">
        <v>14.698208481</v>
      </c>
      <c r="J110">
        <v>50.374607992999998</v>
      </c>
      <c r="K110">
        <v>-58.154094469999997</v>
      </c>
      <c r="L110">
        <v>-50.749408760000001</v>
      </c>
      <c r="M110">
        <v>-242.15619910000001</v>
      </c>
      <c r="N110">
        <v>-84.970320639999997</v>
      </c>
      <c r="O110">
        <v>155.06518188000001</v>
      </c>
      <c r="P110">
        <v>91.761794448000003</v>
      </c>
    </row>
    <row r="111" spans="1:17" s="42" customFormat="1" x14ac:dyDescent="0.15">
      <c r="A111" s="134" t="str">
        <f t="shared" si="4"/>
        <v>Ceramic Disc Core 45</v>
      </c>
      <c r="B111">
        <v>474.74004414000001</v>
      </c>
      <c r="C111">
        <v>108.95290694000001</v>
      </c>
      <c r="D111">
        <v>-41.7766989</v>
      </c>
      <c r="E111">
        <v>-25.46337552</v>
      </c>
      <c r="F111">
        <v>-16.090007700000001</v>
      </c>
      <c r="G111">
        <v>-18.853303059999998</v>
      </c>
      <c r="H111">
        <v>0.19506451089999999</v>
      </c>
      <c r="I111">
        <v>12.733337993999999</v>
      </c>
      <c r="J111">
        <v>3.0520493360000001</v>
      </c>
      <c r="K111">
        <v>-2.4804511850000002</v>
      </c>
      <c r="L111">
        <v>15.549725731000001</v>
      </c>
      <c r="M111">
        <v>-0.89672272600000003</v>
      </c>
      <c r="N111">
        <v>-12.48312458</v>
      </c>
      <c r="O111">
        <v>-1.827145112</v>
      </c>
      <c r="P111">
        <v>6.2553631546000004</v>
      </c>
    </row>
    <row r="112" spans="1:17" s="42" customFormat="1" x14ac:dyDescent="0.15">
      <c r="A112" s="134" t="str">
        <f t="shared" si="4"/>
        <v>CP09 Straight Stream Only</v>
      </c>
      <c r="B112" s="42">
        <v>1617.2401072</v>
      </c>
      <c r="C112" s="42">
        <v>38.583281454999998</v>
      </c>
      <c r="D112" s="42">
        <v>-487.38063190000003</v>
      </c>
      <c r="E112" s="42">
        <v>170.17086502000001</v>
      </c>
      <c r="F112" s="186">
        <v>0</v>
      </c>
      <c r="G112" s="42">
        <v>-22.992884969999999</v>
      </c>
      <c r="H112" s="42">
        <v>70.164454121000006</v>
      </c>
      <c r="I112" s="42">
        <v>-55.420656659999999</v>
      </c>
      <c r="J112" s="186">
        <v>0</v>
      </c>
      <c r="K112" s="186">
        <v>0</v>
      </c>
      <c r="L112" s="186">
        <v>0</v>
      </c>
      <c r="M112" s="42">
        <v>-109.274331</v>
      </c>
      <c r="N112" s="42">
        <v>121.17573145</v>
      </c>
      <c r="O112" s="42">
        <v>-121.2615425</v>
      </c>
      <c r="P112" s="186">
        <v>0</v>
      </c>
    </row>
    <row r="113" spans="1:17" s="42" customFormat="1" x14ac:dyDescent="0.15">
      <c r="A113" s="134" t="str">
        <f t="shared" si="4"/>
        <v>Davidon TriSet Straight Stream Only</v>
      </c>
      <c r="B113" s="42">
        <v>1818.0000035</v>
      </c>
      <c r="C113" s="42">
        <v>-6.0587745100000001</v>
      </c>
      <c r="D113" s="42">
        <v>-696.28533389999996</v>
      </c>
      <c r="E113" s="42">
        <v>204.80391627</v>
      </c>
      <c r="F113" s="186">
        <v>0</v>
      </c>
      <c r="G113" s="42">
        <v>5.8977760922</v>
      </c>
      <c r="H113" s="42">
        <v>-21.849318589999999</v>
      </c>
      <c r="I113" s="42">
        <v>72.923145833000007</v>
      </c>
      <c r="J113" s="186">
        <v>0</v>
      </c>
      <c r="K113" s="186">
        <v>0</v>
      </c>
      <c r="L113" s="186">
        <v>0</v>
      </c>
      <c r="M113" s="42">
        <v>-63.272032869999997</v>
      </c>
      <c r="N113" s="42">
        <v>195.34462744999999</v>
      </c>
      <c r="O113" s="42">
        <v>-6.1275392159999997</v>
      </c>
      <c r="P113" s="186">
        <v>0</v>
      </c>
    </row>
    <row r="114" spans="1:17" s="42" customFormat="1" x14ac:dyDescent="0.15">
      <c r="A114" s="134" t="str">
        <f t="shared" si="4"/>
        <v>CP11TT 110° Flat Fan</v>
      </c>
      <c r="B114" s="42">
        <v>544.59835706000001</v>
      </c>
      <c r="C114" s="42">
        <v>65.712237036999994</v>
      </c>
      <c r="D114" s="42">
        <v>-35.622959260000002</v>
      </c>
      <c r="E114" s="42">
        <v>-29.753392590000001</v>
      </c>
      <c r="F114" s="42">
        <v>-57.459688890000002</v>
      </c>
      <c r="G114" s="42">
        <v>-18.486933329999999</v>
      </c>
      <c r="H114" s="42">
        <v>-8.0178583329999995</v>
      </c>
      <c r="I114" s="42">
        <v>7.7744833333000001</v>
      </c>
      <c r="J114" s="42">
        <v>-20.287420829999999</v>
      </c>
      <c r="K114" s="42">
        <v>-27.4619125</v>
      </c>
      <c r="L114" s="42">
        <v>5.3354958333000004</v>
      </c>
      <c r="M114" s="42">
        <v>-16.44602768</v>
      </c>
      <c r="N114" s="42">
        <v>-34.855861019999999</v>
      </c>
      <c r="O114" s="42">
        <v>4.3599723164000004</v>
      </c>
      <c r="P114" s="42">
        <v>-42.17652768</v>
      </c>
    </row>
    <row r="115" spans="1:17" s="42" customFormat="1" x14ac:dyDescent="0.15">
      <c r="A115" s="134">
        <f t="shared" si="4"/>
        <v>0</v>
      </c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</row>
    <row r="116" spans="1:17" s="42" customFormat="1" ht="17.25" customHeight="1" x14ac:dyDescent="0.15">
      <c r="A116" s="55"/>
      <c r="B116" s="51"/>
      <c r="C116" s="51"/>
      <c r="D116" s="51"/>
      <c r="E116" s="51"/>
      <c r="F116" s="51"/>
      <c r="G116" s="51"/>
      <c r="H116" s="51"/>
      <c r="I116" s="51"/>
      <c r="J116" s="51"/>
      <c r="K116" s="51"/>
      <c r="L116" s="51"/>
      <c r="M116" s="51"/>
      <c r="N116" s="51"/>
      <c r="O116" s="51"/>
      <c r="P116" s="56"/>
    </row>
    <row r="117" spans="1:17" s="42" customFormat="1" ht="15" thickBot="1" x14ac:dyDescent="0.2">
      <c r="A117" s="57"/>
      <c r="B117" s="58"/>
      <c r="C117" s="58"/>
      <c r="D117" s="58"/>
      <c r="E117" s="58"/>
      <c r="F117" s="58"/>
      <c r="G117" s="58"/>
      <c r="H117" s="58"/>
      <c r="I117" s="58"/>
      <c r="J117" s="58"/>
      <c r="K117" s="58"/>
      <c r="L117" s="58"/>
      <c r="M117" s="58"/>
      <c r="N117" s="58"/>
      <c r="O117" s="58"/>
      <c r="P117" s="59"/>
    </row>
    <row r="118" spans="1:17" s="42" customFormat="1" x14ac:dyDescent="0.15">
      <c r="A118" s="51"/>
      <c r="B118" s="51"/>
      <c r="C118" s="51"/>
      <c r="D118" s="51"/>
      <c r="E118" s="51"/>
      <c r="F118" s="51"/>
      <c r="G118" s="51"/>
      <c r="H118" s="51"/>
      <c r="I118" s="51"/>
      <c r="J118" s="51"/>
      <c r="K118" s="51"/>
      <c r="L118" s="51"/>
      <c r="M118" s="51"/>
      <c r="N118" s="51"/>
      <c r="O118" s="51"/>
      <c r="P118" s="51"/>
      <c r="Q118" s="51"/>
    </row>
    <row r="119" spans="1:17" s="42" customFormat="1" ht="14" thickBot="1" x14ac:dyDescent="0.2">
      <c r="A119" s="51"/>
      <c r="B119" s="51"/>
      <c r="C119" s="51"/>
      <c r="D119" s="51"/>
      <c r="E119" s="51"/>
      <c r="F119" s="51"/>
      <c r="G119" s="51"/>
      <c r="H119" s="51"/>
      <c r="I119" s="51"/>
      <c r="J119" s="51"/>
      <c r="K119" s="51"/>
      <c r="L119" s="51"/>
      <c r="M119" s="51"/>
      <c r="N119" s="51"/>
      <c r="O119" s="51"/>
      <c r="P119" s="51"/>
      <c r="Q119" s="51"/>
    </row>
    <row r="120" spans="1:17" s="42" customFormat="1" ht="14" thickBot="1" x14ac:dyDescent="0.2">
      <c r="A120" s="60" t="s">
        <v>8</v>
      </c>
      <c r="B120" s="136" t="s">
        <v>55</v>
      </c>
      <c r="C120" s="53" t="s">
        <v>29</v>
      </c>
      <c r="D120" s="53" t="s">
        <v>31</v>
      </c>
      <c r="E120" s="53" t="s">
        <v>37</v>
      </c>
      <c r="F120" s="53" t="s">
        <v>30</v>
      </c>
      <c r="G120" s="53" t="s">
        <v>57</v>
      </c>
      <c r="H120" s="53" t="s">
        <v>56</v>
      </c>
      <c r="I120" s="53" t="s">
        <v>58</v>
      </c>
      <c r="J120" s="53" t="s">
        <v>59</v>
      </c>
      <c r="K120" s="53" t="s">
        <v>60</v>
      </c>
      <c r="L120" s="53" t="s">
        <v>61</v>
      </c>
      <c r="M120" s="53" t="s">
        <v>62</v>
      </c>
      <c r="N120" s="53" t="s">
        <v>63</v>
      </c>
      <c r="O120" s="53" t="s">
        <v>64</v>
      </c>
      <c r="P120" s="54" t="s">
        <v>65</v>
      </c>
    </row>
    <row r="121" spans="1:17" s="42" customFormat="1" x14ac:dyDescent="0.15">
      <c r="A121" s="134" t="str">
        <f>A2</f>
        <v>CP11TT 20° Flat Fan</v>
      </c>
      <c r="B121">
        <v>1.0917687091999999</v>
      </c>
      <c r="C121">
        <v>-0.69645595400000004</v>
      </c>
      <c r="D121">
        <v>2.0278922317000001</v>
      </c>
      <c r="E121">
        <v>0.21404369470000001</v>
      </c>
      <c r="F121">
        <v>1.8629170651</v>
      </c>
      <c r="G121">
        <v>-0.28403163599999998</v>
      </c>
      <c r="H121">
        <v>-8.6364594000000003E-2</v>
      </c>
      <c r="I121">
        <v>-0.13072501</v>
      </c>
      <c r="J121">
        <v>-0.43473524000000002</v>
      </c>
      <c r="K121">
        <v>1.5550456773000001</v>
      </c>
      <c r="L121">
        <v>8.6391552199999999E-2</v>
      </c>
      <c r="M121">
        <v>-4.5061882999999997E-2</v>
      </c>
      <c r="N121">
        <v>0.73832845079999998</v>
      </c>
      <c r="O121">
        <v>0.8033982838</v>
      </c>
      <c r="P121">
        <v>0.3428527838</v>
      </c>
    </row>
    <row r="122" spans="1:17" s="42" customFormat="1" x14ac:dyDescent="0.15">
      <c r="A122" s="134" t="str">
        <f t="shared" ref="A122:A137" si="5">A3</f>
        <v>CP11TT 40° Flat Fan</v>
      </c>
      <c r="B122">
        <v>1.3276092720999999</v>
      </c>
      <c r="C122">
        <v>-0.53409313300000005</v>
      </c>
      <c r="D122">
        <v>1.6965331963000001</v>
      </c>
      <c r="E122">
        <v>0.81339216950000004</v>
      </c>
      <c r="F122">
        <v>1.7087688526</v>
      </c>
      <c r="G122">
        <v>-0.21088362899999999</v>
      </c>
      <c r="H122">
        <v>-0.35304581000000002</v>
      </c>
      <c r="I122">
        <v>-0.61475212300000004</v>
      </c>
      <c r="J122">
        <v>0.20173519249999999</v>
      </c>
      <c r="K122">
        <v>1.0310609020999999</v>
      </c>
      <c r="L122">
        <v>0.49162967289999998</v>
      </c>
      <c r="M122">
        <v>0.48218651950000002</v>
      </c>
      <c r="N122">
        <v>1.0875482080000001</v>
      </c>
      <c r="O122">
        <v>0.3681728413</v>
      </c>
      <c r="P122">
        <v>0.60954170799999996</v>
      </c>
    </row>
    <row r="123" spans="1:17" s="42" customFormat="1" x14ac:dyDescent="0.15">
      <c r="A123" s="134" t="str">
        <f t="shared" si="5"/>
        <v>CP11TT 80° Flat Fan</v>
      </c>
      <c r="B123">
        <v>1.8410756711</v>
      </c>
      <c r="C123">
        <v>-2.7533813870000001</v>
      </c>
      <c r="D123">
        <v>2.6173992071000001</v>
      </c>
      <c r="E123">
        <v>0.85112871710000004</v>
      </c>
      <c r="F123">
        <v>2.3807453873000002</v>
      </c>
      <c r="G123">
        <v>-1.8655161330000001</v>
      </c>
      <c r="H123">
        <v>-1.0227879E-2</v>
      </c>
      <c r="I123">
        <v>-1.2122332309999999</v>
      </c>
      <c r="J123">
        <v>0.759907899</v>
      </c>
      <c r="K123">
        <v>0.97938149789999995</v>
      </c>
      <c r="L123">
        <v>0.5015091438</v>
      </c>
      <c r="M123">
        <v>2.6830681245000001</v>
      </c>
      <c r="N123">
        <v>1.4638414023999999</v>
      </c>
      <c r="O123">
        <v>0.51192723569999998</v>
      </c>
      <c r="P123">
        <v>1.4094567357000001</v>
      </c>
    </row>
    <row r="124" spans="1:17" s="42" customFormat="1" x14ac:dyDescent="0.15">
      <c r="A124" s="134" t="str">
        <f t="shared" si="5"/>
        <v>CP11TT Straight Stream</v>
      </c>
      <c r="B124">
        <v>0.60742624460000005</v>
      </c>
      <c r="C124">
        <v>1.60570544E-2</v>
      </c>
      <c r="D124">
        <v>0.45679783280000003</v>
      </c>
      <c r="E124">
        <v>-0.19032354800000001</v>
      </c>
      <c r="F124">
        <v>0.1512796401</v>
      </c>
      <c r="G124">
        <v>0.15863136920000001</v>
      </c>
      <c r="H124">
        <v>1.1148668299999999E-2</v>
      </c>
      <c r="I124">
        <v>-0.21562921800000001</v>
      </c>
      <c r="J124">
        <v>-9.4194686E-2</v>
      </c>
      <c r="K124">
        <v>4.6555138099999997E-2</v>
      </c>
      <c r="L124">
        <v>-5.3362804E-2</v>
      </c>
      <c r="M124">
        <v>9.2302049499999997E-2</v>
      </c>
      <c r="N124">
        <v>0.2723849096</v>
      </c>
      <c r="O124">
        <v>-5.1847131999999997E-2</v>
      </c>
      <c r="P124">
        <v>-0.145772762</v>
      </c>
    </row>
    <row r="125" spans="1:17" s="42" customFormat="1" x14ac:dyDescent="0.15">
      <c r="A125" s="134" t="str">
        <f t="shared" si="5"/>
        <v>Standard 40° Flat Fan</v>
      </c>
      <c r="B125">
        <v>1.283137628</v>
      </c>
      <c r="C125">
        <v>-0.48739968500000003</v>
      </c>
      <c r="D125">
        <v>1.6248156203999999</v>
      </c>
      <c r="E125">
        <v>0.46112190330000002</v>
      </c>
      <c r="F125">
        <v>0.85325515870000002</v>
      </c>
      <c r="G125">
        <v>0.148489438</v>
      </c>
      <c r="H125">
        <v>1.5975345134000001</v>
      </c>
      <c r="I125">
        <v>0.4468170628</v>
      </c>
      <c r="J125">
        <v>-0.349321504</v>
      </c>
      <c r="K125">
        <v>0.59191981069999999</v>
      </c>
      <c r="L125">
        <v>0.35055094399999998</v>
      </c>
      <c r="M125">
        <v>-0.29460463799999997</v>
      </c>
      <c r="N125">
        <v>1.2904922732999999</v>
      </c>
      <c r="O125">
        <v>-0.674567213</v>
      </c>
      <c r="P125">
        <v>1.1416869113999999</v>
      </c>
    </row>
    <row r="126" spans="1:17" s="42" customFormat="1" x14ac:dyDescent="0.15">
      <c r="A126" s="134" t="str">
        <f t="shared" si="5"/>
        <v>Standard 80° Flat Fan</v>
      </c>
      <c r="B126">
        <v>1.6580247419</v>
      </c>
      <c r="C126">
        <v>-1.95626323</v>
      </c>
      <c r="D126">
        <v>1.6989490109000001</v>
      </c>
      <c r="E126">
        <v>2.3616517658</v>
      </c>
      <c r="F126">
        <v>-0.201458479</v>
      </c>
      <c r="G126">
        <v>0.70573919559999998</v>
      </c>
      <c r="H126">
        <v>0.89365205920000002</v>
      </c>
      <c r="I126">
        <v>-0.65015655299999997</v>
      </c>
      <c r="J126">
        <v>0.87260044039999995</v>
      </c>
      <c r="K126">
        <v>0.9769254342</v>
      </c>
      <c r="L126">
        <v>0.1537032676</v>
      </c>
      <c r="M126">
        <v>0.33447929030000001</v>
      </c>
      <c r="N126">
        <v>1.3895120408999999</v>
      </c>
      <c r="O126">
        <v>-1.3401188479999999</v>
      </c>
      <c r="P126">
        <v>-0.189297457</v>
      </c>
    </row>
    <row r="127" spans="1:17" s="42" customFormat="1" x14ac:dyDescent="0.15">
      <c r="A127" s="134" t="str">
        <f t="shared" si="5"/>
        <v>Steel Disc Core Straight Stream</v>
      </c>
      <c r="B127">
        <v>0.5682799583</v>
      </c>
      <c r="C127">
        <v>0.5569289476</v>
      </c>
      <c r="D127">
        <v>0.78623442619999995</v>
      </c>
      <c r="E127">
        <v>-9.8259351999999994E-2</v>
      </c>
      <c r="F127">
        <v>5.0173445300000001E-2</v>
      </c>
      <c r="G127">
        <v>0.71823002039999995</v>
      </c>
      <c r="H127">
        <v>-0.132247368</v>
      </c>
      <c r="I127">
        <v>-0.24856910199999999</v>
      </c>
      <c r="J127">
        <v>9.7083289000000003E-3</v>
      </c>
      <c r="K127">
        <v>-5.3742783000000002E-2</v>
      </c>
      <c r="L127">
        <v>-0.11393742499999999</v>
      </c>
      <c r="M127">
        <v>0.78387220209999997</v>
      </c>
      <c r="N127">
        <v>0.46221757899999999</v>
      </c>
      <c r="O127">
        <v>-0.15829323300000001</v>
      </c>
      <c r="P127">
        <v>-0.31648733299999998</v>
      </c>
    </row>
    <row r="128" spans="1:17" s="42" customFormat="1" x14ac:dyDescent="0.15">
      <c r="A128" s="134" t="str">
        <f t="shared" si="5"/>
        <v>Ceramic Disc Core Straight Stream</v>
      </c>
      <c r="B128">
        <v>0.42608932929999999</v>
      </c>
      <c r="C128">
        <v>-7.8443144000000006E-2</v>
      </c>
      <c r="D128">
        <v>0.51570090489999998</v>
      </c>
      <c r="E128">
        <v>-5.6830903000000002E-2</v>
      </c>
      <c r="F128">
        <v>0.21927587130000001</v>
      </c>
      <c r="G128">
        <v>7.2751211299999993E-2</v>
      </c>
      <c r="H128">
        <v>-7.6791527999999998E-2</v>
      </c>
      <c r="I128">
        <v>-0.22067457100000001</v>
      </c>
      <c r="J128">
        <v>-0.105696398</v>
      </c>
      <c r="K128">
        <v>0.21787957529999999</v>
      </c>
      <c r="L128">
        <v>4.4965716699999998E-2</v>
      </c>
      <c r="M128">
        <v>0.13373429789999999</v>
      </c>
      <c r="N128">
        <v>0.26297999280000001</v>
      </c>
      <c r="O128">
        <v>0.14805285509999999</v>
      </c>
      <c r="P128">
        <v>-0.16660449199999999</v>
      </c>
    </row>
    <row r="129" spans="1:23" s="42" customFormat="1" x14ac:dyDescent="0.15">
      <c r="A129" s="134" t="str">
        <f t="shared" si="5"/>
        <v>CP09 Deflection Angles Only</v>
      </c>
      <c r="B129">
        <v>2.0032740977999999</v>
      </c>
      <c r="C129">
        <v>-0.43421536900000002</v>
      </c>
      <c r="D129">
        <v>2.7323662207999999</v>
      </c>
      <c r="E129">
        <v>-0.164579539</v>
      </c>
      <c r="F129">
        <v>0.78993442700000005</v>
      </c>
      <c r="G129">
        <v>-0.50079822799999996</v>
      </c>
      <c r="H129">
        <v>0.264104742</v>
      </c>
      <c r="I129">
        <v>-7.7363519000000006E-2</v>
      </c>
      <c r="J129">
        <v>-9.3807331999999993E-2</v>
      </c>
      <c r="K129">
        <v>0.99786706579999995</v>
      </c>
      <c r="L129">
        <v>-0.11903329999999999</v>
      </c>
      <c r="M129">
        <v>8.1068107400000006E-2</v>
      </c>
      <c r="N129">
        <v>1.4184712105999999</v>
      </c>
      <c r="O129">
        <v>-0.49052622099999998</v>
      </c>
      <c r="P129">
        <v>0</v>
      </c>
    </row>
    <row r="130" spans="1:23" s="42" customFormat="1" x14ac:dyDescent="0.15">
      <c r="A130" s="134" t="str">
        <f t="shared" si="5"/>
        <v>Davidon TriSet Deflection Angles Only</v>
      </c>
      <c r="B130" s="42">
        <v>3.1436719892</v>
      </c>
      <c r="C130" s="42">
        <v>0.39611439170000001</v>
      </c>
      <c r="D130" s="42">
        <v>3.3509334562999999</v>
      </c>
      <c r="E130" s="42">
        <v>0.16134791400000001</v>
      </c>
      <c r="F130" s="42">
        <v>1.152493999</v>
      </c>
      <c r="G130" s="42">
        <v>-0.29771037500000003</v>
      </c>
      <c r="H130" s="42">
        <v>0.35440678520000002</v>
      </c>
      <c r="I130" s="42">
        <v>-0.31353998599999999</v>
      </c>
      <c r="J130" s="42">
        <v>0.3125796072</v>
      </c>
      <c r="K130" s="42">
        <v>1.2253020969999999</v>
      </c>
      <c r="L130" s="42">
        <v>0.12902643990000001</v>
      </c>
      <c r="M130" s="42">
        <v>-6.0023672E-2</v>
      </c>
      <c r="N130" s="42">
        <v>1.4754377905</v>
      </c>
      <c r="O130" s="42">
        <v>-0.31862142999999998</v>
      </c>
      <c r="P130">
        <v>0</v>
      </c>
    </row>
    <row r="131" spans="1:23" s="42" customFormat="1" x14ac:dyDescent="0.15">
      <c r="A131" s="134" t="str">
        <f t="shared" si="5"/>
        <v>CP03</v>
      </c>
      <c r="B131">
        <v>3.5006216869000002</v>
      </c>
      <c r="C131">
        <v>-0.54651057400000003</v>
      </c>
      <c r="D131">
        <v>3.8380491997999999</v>
      </c>
      <c r="E131">
        <v>-4.2053645000000001E-2</v>
      </c>
      <c r="F131">
        <v>1.7978717732</v>
      </c>
      <c r="G131">
        <v>-0.70228062499999999</v>
      </c>
      <c r="H131">
        <v>0.2057091667</v>
      </c>
      <c r="I131">
        <v>-0.12205635500000001</v>
      </c>
      <c r="J131">
        <v>2.40404982E-2</v>
      </c>
      <c r="K131">
        <v>2.0396779017000002</v>
      </c>
      <c r="L131">
        <v>-0.246457172</v>
      </c>
      <c r="M131">
        <v>0.27297955820000003</v>
      </c>
      <c r="N131">
        <v>1.5415659711</v>
      </c>
      <c r="O131">
        <v>-0.30353752699999997</v>
      </c>
      <c r="P131">
        <v>-0.49342037300000002</v>
      </c>
    </row>
    <row r="132" spans="1:23" s="42" customFormat="1" x14ac:dyDescent="0.15">
      <c r="A132" s="134" t="str">
        <f t="shared" si="5"/>
        <v>Steel Disc Core 45</v>
      </c>
      <c r="B132">
        <v>4.4510914826999999</v>
      </c>
      <c r="C132">
        <v>-2.0637516210000002</v>
      </c>
      <c r="D132">
        <v>1.8609635536</v>
      </c>
      <c r="E132">
        <v>2.6499336002999998</v>
      </c>
      <c r="F132">
        <v>-3.8335923000000001E-2</v>
      </c>
      <c r="G132">
        <v>6.9382962999999997E-3</v>
      </c>
      <c r="H132">
        <v>-0.77921600800000002</v>
      </c>
      <c r="I132">
        <v>-0.14091574000000001</v>
      </c>
      <c r="J132">
        <v>-0.95864220300000003</v>
      </c>
      <c r="K132">
        <v>2.2357930331000002</v>
      </c>
      <c r="L132">
        <v>0.94420977439999998</v>
      </c>
      <c r="M132">
        <v>7.1266148946000003</v>
      </c>
      <c r="N132">
        <v>2.0118841137999999</v>
      </c>
      <c r="O132">
        <v>-2.999633652</v>
      </c>
      <c r="P132">
        <v>-2.0700210029999999</v>
      </c>
    </row>
    <row r="133" spans="1:23" s="42" customFormat="1" x14ac:dyDescent="0.15">
      <c r="A133" s="134" t="str">
        <f t="shared" si="5"/>
        <v>Ceramic Disc Core 45</v>
      </c>
      <c r="B133">
        <v>7.9296704224000001</v>
      </c>
      <c r="C133">
        <v>-3.7211207059999998</v>
      </c>
      <c r="D133">
        <v>1.9382827823</v>
      </c>
      <c r="E133">
        <v>1.2011215039000001</v>
      </c>
      <c r="F133">
        <v>0.98932141259999995</v>
      </c>
      <c r="G133">
        <v>-0.56925579199999998</v>
      </c>
      <c r="H133">
        <v>-0.49484956099999999</v>
      </c>
      <c r="I133">
        <v>-0.16928125899999999</v>
      </c>
      <c r="J133">
        <v>-0.82942472199999995</v>
      </c>
      <c r="K133">
        <v>0.94131973150000003</v>
      </c>
      <c r="L133">
        <v>-0.92607154700000005</v>
      </c>
      <c r="M133">
        <v>1.6206504279</v>
      </c>
      <c r="N133">
        <v>0.71518133350000002</v>
      </c>
      <c r="O133">
        <v>-1.253653723</v>
      </c>
      <c r="P133">
        <v>-0.70618098399999996</v>
      </c>
    </row>
    <row r="134" spans="1:23" s="42" customFormat="1" x14ac:dyDescent="0.15">
      <c r="A134" s="134" t="str">
        <f t="shared" si="5"/>
        <v>CP09 Straight Stream Only</v>
      </c>
      <c r="B134" s="42">
        <v>0.51329469260000005</v>
      </c>
      <c r="C134" s="42">
        <v>0.48262480190000001</v>
      </c>
      <c r="D134" s="42">
        <v>0.86608419950000004</v>
      </c>
      <c r="E134" s="42">
        <v>-0.19684855400000001</v>
      </c>
      <c r="F134" s="186">
        <v>0</v>
      </c>
      <c r="G134" s="42">
        <v>0.36354126079999999</v>
      </c>
      <c r="H134" s="42">
        <v>-0.19140169500000001</v>
      </c>
      <c r="I134" s="42">
        <v>-0.20413403399999999</v>
      </c>
      <c r="J134" s="186">
        <v>0</v>
      </c>
      <c r="K134" s="186">
        <v>0</v>
      </c>
      <c r="L134" s="186">
        <v>0</v>
      </c>
      <c r="M134" s="42">
        <v>-7.5910756999999995E-2</v>
      </c>
      <c r="N134" s="42">
        <v>0.47942843880000002</v>
      </c>
      <c r="O134" s="42">
        <v>4.4773386800000002E-2</v>
      </c>
      <c r="P134" s="186">
        <v>0</v>
      </c>
    </row>
    <row r="135" spans="1:23" s="42" customFormat="1" x14ac:dyDescent="0.15">
      <c r="A135" s="134" t="str">
        <f t="shared" si="5"/>
        <v>Davidon TriSet Straight Stream Only</v>
      </c>
      <c r="B135">
        <v>0.24626552060000001</v>
      </c>
      <c r="C135" s="42">
        <v>0.16869109930000001</v>
      </c>
      <c r="D135" s="42">
        <v>0.50943030990000004</v>
      </c>
      <c r="E135" s="42">
        <v>-0.197573837</v>
      </c>
      <c r="F135" s="186">
        <v>0</v>
      </c>
      <c r="G135" s="42">
        <v>0.15404704029999999</v>
      </c>
      <c r="H135" s="42">
        <v>-3.2838197E-2</v>
      </c>
      <c r="I135" s="42">
        <v>-0.196654052</v>
      </c>
      <c r="J135" s="186">
        <v>0</v>
      </c>
      <c r="K135" s="186">
        <v>0</v>
      </c>
      <c r="L135" s="186">
        <v>0</v>
      </c>
      <c r="M135" s="42">
        <v>-9.6669496999999993E-2</v>
      </c>
      <c r="N135" s="42">
        <v>0.29488951720000001</v>
      </c>
      <c r="O135" s="42">
        <v>9.8462017200000002E-2</v>
      </c>
      <c r="P135" s="186">
        <v>0</v>
      </c>
    </row>
    <row r="136" spans="1:23" s="42" customFormat="1" x14ac:dyDescent="0.15">
      <c r="A136" s="134" t="str">
        <f t="shared" si="5"/>
        <v>CP11TT 110° Flat Fan</v>
      </c>
      <c r="B136" s="42">
        <v>1.3902877831</v>
      </c>
      <c r="C136" s="42">
        <v>-2.1274324189999998</v>
      </c>
      <c r="D136" s="42">
        <v>2.4714281221999999</v>
      </c>
      <c r="E136" s="42">
        <v>0.67149208149999995</v>
      </c>
      <c r="F136" s="42">
        <v>0.78102978519999999</v>
      </c>
      <c r="G136" s="42">
        <v>0.253858325</v>
      </c>
      <c r="H136" s="42">
        <v>0.15217069580000001</v>
      </c>
      <c r="I136" s="42">
        <v>5.30092208E-2</v>
      </c>
      <c r="J136" s="42">
        <v>0.1609295292</v>
      </c>
      <c r="K136" s="42">
        <v>2.8582377208</v>
      </c>
      <c r="L136">
        <v>-0.51943320000000004</v>
      </c>
      <c r="M136" s="42">
        <v>1.8503231419999999</v>
      </c>
      <c r="N136" s="42">
        <v>3.2653428086999998</v>
      </c>
      <c r="O136" s="42">
        <v>0.5655288087</v>
      </c>
      <c r="P136" s="42">
        <v>0.81359014200000002</v>
      </c>
      <c r="T136"/>
      <c r="U136"/>
      <c r="W136"/>
    </row>
    <row r="137" spans="1:23" s="42" customFormat="1" x14ac:dyDescent="0.15">
      <c r="A137" s="134">
        <f t="shared" si="5"/>
        <v>0</v>
      </c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T137"/>
      <c r="U137"/>
      <c r="W137"/>
    </row>
    <row r="138" spans="1:23" s="42" customFormat="1" ht="14" x14ac:dyDescent="0.15">
      <c r="A138" s="55"/>
      <c r="B138" s="51"/>
      <c r="C138" s="51"/>
      <c r="D138" s="51"/>
      <c r="E138" s="51"/>
      <c r="F138" s="51"/>
      <c r="G138" s="51"/>
      <c r="H138" s="51"/>
      <c r="I138" s="51"/>
      <c r="J138" s="51"/>
      <c r="K138" s="51"/>
      <c r="L138" s="51"/>
      <c r="M138" s="51"/>
      <c r="N138" s="51"/>
      <c r="O138" s="51"/>
      <c r="P138" s="56"/>
      <c r="T138"/>
      <c r="U138"/>
      <c r="W138"/>
    </row>
    <row r="139" spans="1:23" s="42" customFormat="1" ht="15" thickBot="1" x14ac:dyDescent="0.2">
      <c r="A139" s="57"/>
      <c r="B139" s="58"/>
      <c r="C139" s="58"/>
      <c r="D139" s="58"/>
      <c r="E139" s="58"/>
      <c r="F139" s="58"/>
      <c r="G139" s="58"/>
      <c r="H139" s="58"/>
      <c r="I139" s="58"/>
      <c r="J139" s="58"/>
      <c r="K139" s="58"/>
      <c r="L139" s="58"/>
      <c r="M139" s="58"/>
      <c r="N139" s="58"/>
      <c r="O139" s="58"/>
      <c r="P139" s="59"/>
      <c r="T139"/>
      <c r="U139"/>
      <c r="W139"/>
    </row>
    <row r="140" spans="1:23" s="42" customFormat="1" x14ac:dyDescent="0.15">
      <c r="A140" s="51"/>
      <c r="B140" s="51"/>
      <c r="C140" s="51"/>
      <c r="D140" s="51"/>
      <c r="E140" s="51"/>
      <c r="F140" s="51"/>
      <c r="G140" s="51"/>
      <c r="H140" s="51"/>
      <c r="I140" s="51"/>
      <c r="J140" s="51"/>
      <c r="K140" s="51"/>
      <c r="L140" s="51"/>
      <c r="M140" s="51"/>
      <c r="N140" s="51"/>
      <c r="O140" s="51"/>
      <c r="P140" s="51"/>
      <c r="Q140" s="51"/>
      <c r="T140"/>
      <c r="U140"/>
      <c r="W140"/>
    </row>
    <row r="141" spans="1:23" s="42" customFormat="1" ht="14" thickBot="1" x14ac:dyDescent="0.2">
      <c r="A141" s="51"/>
      <c r="B141" s="51"/>
      <c r="C141" s="51"/>
      <c r="D141" s="51"/>
      <c r="E141" s="51"/>
      <c r="F141" s="51"/>
      <c r="G141" s="51"/>
      <c r="H141" s="51"/>
      <c r="I141" s="51"/>
      <c r="J141" s="51"/>
      <c r="K141" s="51"/>
      <c r="L141" s="51"/>
      <c r="M141" s="51"/>
      <c r="N141" s="51"/>
      <c r="O141" s="51"/>
      <c r="P141" s="51"/>
      <c r="Q141" s="51"/>
      <c r="T141"/>
      <c r="U141"/>
      <c r="W141"/>
    </row>
    <row r="142" spans="1:23" s="42" customFormat="1" ht="14" thickBot="1" x14ac:dyDescent="0.2">
      <c r="A142" s="137" t="s">
        <v>101</v>
      </c>
      <c r="B142" s="67" t="s">
        <v>55</v>
      </c>
      <c r="C142" s="67" t="s">
        <v>29</v>
      </c>
      <c r="D142" s="67" t="s">
        <v>31</v>
      </c>
      <c r="E142" s="67" t="s">
        <v>37</v>
      </c>
      <c r="F142" s="67" t="s">
        <v>30</v>
      </c>
      <c r="G142" s="67" t="s">
        <v>57</v>
      </c>
      <c r="H142" s="67" t="s">
        <v>56</v>
      </c>
      <c r="I142" s="67" t="s">
        <v>58</v>
      </c>
      <c r="J142" s="67" t="s">
        <v>59</v>
      </c>
      <c r="K142" s="67" t="s">
        <v>60</v>
      </c>
      <c r="L142" s="67" t="s">
        <v>61</v>
      </c>
      <c r="M142" s="67" t="s">
        <v>62</v>
      </c>
      <c r="N142" s="67" t="s">
        <v>63</v>
      </c>
      <c r="O142" s="67" t="s">
        <v>64</v>
      </c>
      <c r="P142" s="68" t="s">
        <v>65</v>
      </c>
      <c r="Q142" s="51"/>
      <c r="T142"/>
      <c r="U142"/>
      <c r="W142"/>
    </row>
    <row r="143" spans="1:23" s="42" customFormat="1" x14ac:dyDescent="0.15">
      <c r="A143" s="138" t="str">
        <f>A2</f>
        <v>CP11TT 20° Flat Fan</v>
      </c>
      <c r="B143">
        <v>5.8656106081999999</v>
      </c>
      <c r="C143">
        <v>-3.3440079909999998</v>
      </c>
      <c r="D143">
        <v>6.1432239354</v>
      </c>
      <c r="E143">
        <v>1.1521272132</v>
      </c>
      <c r="F143">
        <v>6.1870032685999998</v>
      </c>
      <c r="G143">
        <v>-7.3605532000000001E-2</v>
      </c>
      <c r="H143">
        <v>-0.49826694700000002</v>
      </c>
      <c r="I143">
        <v>-0.74810711500000004</v>
      </c>
      <c r="J143">
        <v>-1.425071969</v>
      </c>
      <c r="K143">
        <v>3.8002841973999999</v>
      </c>
      <c r="L143">
        <v>0.16852286499999999</v>
      </c>
      <c r="M143">
        <v>0.57688023489999996</v>
      </c>
      <c r="N143">
        <v>2.0964569034</v>
      </c>
      <c r="O143">
        <v>2.6323117364000002</v>
      </c>
      <c r="P143">
        <v>0.80655573489999999</v>
      </c>
      <c r="Q143" s="51"/>
      <c r="T143"/>
      <c r="U143"/>
      <c r="W143"/>
    </row>
    <row r="144" spans="1:23" s="42" customFormat="1" x14ac:dyDescent="0.15">
      <c r="A144" s="139" t="str">
        <f t="shared" ref="A144:A159" si="6">A3</f>
        <v>CP11TT 40° Flat Fan</v>
      </c>
      <c r="B144">
        <v>7.2589667722</v>
      </c>
      <c r="C144">
        <v>-6.3134459510000003</v>
      </c>
      <c r="D144">
        <v>5.5097173032000004</v>
      </c>
      <c r="E144">
        <v>4.1067268397000003</v>
      </c>
      <c r="F144">
        <v>7.4813206666000003</v>
      </c>
      <c r="G144">
        <v>-1.318280785</v>
      </c>
      <c r="H144">
        <v>-1.668077153</v>
      </c>
      <c r="I144">
        <v>-2.4442724450000002</v>
      </c>
      <c r="J144">
        <v>9.3542969099999998E-2</v>
      </c>
      <c r="K144">
        <v>2.5968584135000001</v>
      </c>
      <c r="L144">
        <v>2.1646045697999998</v>
      </c>
      <c r="M144">
        <v>6.0849344309999998</v>
      </c>
      <c r="N144">
        <v>3.5323607554000001</v>
      </c>
      <c r="O144">
        <v>1.2335490553999999</v>
      </c>
      <c r="P144">
        <v>2.7252790886999998</v>
      </c>
      <c r="Q144" s="51"/>
      <c r="T144"/>
      <c r="U144"/>
      <c r="W144"/>
    </row>
    <row r="145" spans="1:23" s="42" customFormat="1" x14ac:dyDescent="0.15">
      <c r="A145" s="139" t="str">
        <f t="shared" si="6"/>
        <v>CP11TT 80° Flat Fan</v>
      </c>
      <c r="B145">
        <v>11.586595702</v>
      </c>
      <c r="C145">
        <v>-13.739628850000001</v>
      </c>
      <c r="D145">
        <v>3.4050378888999999</v>
      </c>
      <c r="E145">
        <v>5.2497859236000002</v>
      </c>
      <c r="F145">
        <v>9.1573346638000004</v>
      </c>
      <c r="G145">
        <v>-3.9655167950000001</v>
      </c>
      <c r="H145">
        <v>-1.5957160889999999</v>
      </c>
      <c r="I145">
        <v>-5.0709797329999997</v>
      </c>
      <c r="J145">
        <v>4.4248765023000001</v>
      </c>
      <c r="K145">
        <v>-0.63888404600000004</v>
      </c>
      <c r="L145">
        <v>2.1115361625000002</v>
      </c>
      <c r="M145">
        <v>14.667216270999999</v>
      </c>
      <c r="N145">
        <v>4.3285958075000002</v>
      </c>
      <c r="O145">
        <v>0.4731766409</v>
      </c>
      <c r="P145">
        <v>5.8925388075000003</v>
      </c>
      <c r="Q145" s="51"/>
      <c r="T145"/>
      <c r="U145"/>
      <c r="W145"/>
    </row>
    <row r="146" spans="1:23" s="42" customFormat="1" x14ac:dyDescent="0.15">
      <c r="A146" s="139" t="str">
        <f t="shared" si="6"/>
        <v>CP11TT Straight Stream</v>
      </c>
      <c r="B146">
        <v>2.8801314331999999</v>
      </c>
      <c r="C146">
        <v>0.1073825835</v>
      </c>
      <c r="D146">
        <v>2.3062703529999999</v>
      </c>
      <c r="E146">
        <v>-0.96869022400000004</v>
      </c>
      <c r="F146">
        <v>0.8933294947</v>
      </c>
      <c r="G146">
        <v>0.78604741140000001</v>
      </c>
      <c r="H146">
        <v>0.2043587228</v>
      </c>
      <c r="I146">
        <v>-0.71128453199999997</v>
      </c>
      <c r="J146">
        <v>-0.65880106500000002</v>
      </c>
      <c r="K146">
        <v>0.19948720280000001</v>
      </c>
      <c r="L146">
        <v>-0.37140921300000002</v>
      </c>
      <c r="M146">
        <v>0.83293393910000002</v>
      </c>
      <c r="N146">
        <v>1.1161075698</v>
      </c>
      <c r="O146">
        <v>-0.14748852500000001</v>
      </c>
      <c r="P146">
        <v>-0.47842653400000001</v>
      </c>
      <c r="Q146" s="51"/>
      <c r="U146"/>
      <c r="W146"/>
    </row>
    <row r="147" spans="1:23" s="42" customFormat="1" x14ac:dyDescent="0.15">
      <c r="A147" s="139" t="str">
        <f t="shared" si="6"/>
        <v>Standard 40° Flat Fan</v>
      </c>
      <c r="B147">
        <v>7.0861401874999999</v>
      </c>
      <c r="C147">
        <v>-6.1454782210000003</v>
      </c>
      <c r="D147">
        <v>7.2005679295</v>
      </c>
      <c r="E147">
        <v>5.9600032092999999</v>
      </c>
      <c r="F147">
        <v>4.2472829126000002</v>
      </c>
      <c r="G147">
        <v>-9.7805415000000007E-2</v>
      </c>
      <c r="H147">
        <v>5.1608807025000001</v>
      </c>
      <c r="I147">
        <v>2.0067815034000001</v>
      </c>
      <c r="J147">
        <v>-1.6341953950000001</v>
      </c>
      <c r="K147">
        <v>2.6129829663000002</v>
      </c>
      <c r="L147">
        <v>1.1212529329000001</v>
      </c>
      <c r="M147">
        <v>-1.6648432740000001</v>
      </c>
      <c r="N147">
        <v>4.4060688939999997</v>
      </c>
      <c r="O147">
        <v>-2.6666005519999998</v>
      </c>
      <c r="P147">
        <v>2.9862052814000002</v>
      </c>
      <c r="Q147" s="51"/>
      <c r="U147"/>
      <c r="V147"/>
    </row>
    <row r="148" spans="1:23" s="42" customFormat="1" x14ac:dyDescent="0.15">
      <c r="A148" s="139" t="str">
        <f t="shared" si="6"/>
        <v>Standard 80° Flat Fan</v>
      </c>
      <c r="B148">
        <v>9.3827851718000002</v>
      </c>
      <c r="C148">
        <v>-15.114605559999999</v>
      </c>
      <c r="D148">
        <v>9.0280824432000006</v>
      </c>
      <c r="E148">
        <v>15.999853465999999</v>
      </c>
      <c r="F148">
        <v>2.6821010713</v>
      </c>
      <c r="G148">
        <v>0.98427852959999995</v>
      </c>
      <c r="H148">
        <v>-1.2520779689999999</v>
      </c>
      <c r="I148">
        <v>-1.3285606029999999</v>
      </c>
      <c r="J148">
        <v>0.46047840470000001</v>
      </c>
      <c r="K148">
        <v>4.7562782106999997</v>
      </c>
      <c r="L148">
        <v>0.71164704410000001</v>
      </c>
      <c r="M148">
        <v>2.5505590426999998</v>
      </c>
      <c r="N148">
        <v>5.3774684180000003</v>
      </c>
      <c r="O148">
        <v>-4.2683273499999999</v>
      </c>
      <c r="P148">
        <v>-3.020818416</v>
      </c>
      <c r="Q148" s="51"/>
      <c r="U148"/>
      <c r="V148"/>
    </row>
    <row r="149" spans="1:23" s="42" customFormat="1" x14ac:dyDescent="0.15">
      <c r="A149" s="139" t="str">
        <f t="shared" si="6"/>
        <v>Steel Disc Core Straight Stream</v>
      </c>
      <c r="B149">
        <v>3.0002406994999999</v>
      </c>
      <c r="C149">
        <v>2.6529173428999999</v>
      </c>
      <c r="D149">
        <v>3.4351372224999999</v>
      </c>
      <c r="E149">
        <v>-0.56934232399999996</v>
      </c>
      <c r="F149">
        <v>0.27792157270000001</v>
      </c>
      <c r="G149">
        <v>2.4994386496000001</v>
      </c>
      <c r="H149">
        <v>-0.30643539800000003</v>
      </c>
      <c r="I149">
        <v>-0.91853700199999999</v>
      </c>
      <c r="J149">
        <v>7.5566662199999995E-2</v>
      </c>
      <c r="K149">
        <v>-0.16443851300000001</v>
      </c>
      <c r="L149">
        <v>-0.43753335900000001</v>
      </c>
      <c r="M149">
        <v>2.6469548745</v>
      </c>
      <c r="N149">
        <v>1.6762155777000001</v>
      </c>
      <c r="O149">
        <v>-0.36527197500000003</v>
      </c>
      <c r="P149">
        <v>-1.0743394690000001</v>
      </c>
      <c r="Q149" s="51"/>
      <c r="U149"/>
      <c r="V149"/>
    </row>
    <row r="150" spans="1:23" s="42" customFormat="1" x14ac:dyDescent="0.15">
      <c r="A150" s="139" t="str">
        <f t="shared" si="6"/>
        <v>Ceramic Disc Core Straight Stream</v>
      </c>
      <c r="B150">
        <v>2.0284694632</v>
      </c>
      <c r="C150">
        <v>7.9957242000000001E-3</v>
      </c>
      <c r="D150">
        <v>2.5201397723999999</v>
      </c>
      <c r="E150">
        <v>-0.48432776999999999</v>
      </c>
      <c r="F150">
        <v>0.88701303949999999</v>
      </c>
      <c r="G150">
        <v>0.2410145574</v>
      </c>
      <c r="H150">
        <v>-9.1354586000000002E-2</v>
      </c>
      <c r="I150">
        <v>-0.988313675</v>
      </c>
      <c r="J150">
        <v>-0.45978170800000001</v>
      </c>
      <c r="K150">
        <v>0.92052747410000002</v>
      </c>
      <c r="L150">
        <v>8.1263355400000001E-2</v>
      </c>
      <c r="M150">
        <v>0.66231202339999995</v>
      </c>
      <c r="N150">
        <v>0.98936295870000002</v>
      </c>
      <c r="O150">
        <v>0.80604952949999997</v>
      </c>
      <c r="P150">
        <v>-0.65182283699999999</v>
      </c>
      <c r="Q150" s="51"/>
    </row>
    <row r="151" spans="1:23" s="42" customFormat="1" x14ac:dyDescent="0.15">
      <c r="A151" s="139" t="str">
        <f t="shared" si="6"/>
        <v>CP09 Deflection Angles Only</v>
      </c>
      <c r="B151">
        <v>9.1541248144999994</v>
      </c>
      <c r="C151">
        <v>-2.7299863910000002</v>
      </c>
      <c r="D151">
        <v>9.7413270481000005</v>
      </c>
      <c r="E151">
        <v>0.1321774969</v>
      </c>
      <c r="F151">
        <v>3.0875641985</v>
      </c>
      <c r="G151">
        <v>-0.80918057700000001</v>
      </c>
      <c r="H151">
        <v>-0.12968053199999999</v>
      </c>
      <c r="I151">
        <v>-1.5329207920000001</v>
      </c>
      <c r="J151">
        <v>-0.72403556099999999</v>
      </c>
      <c r="K151">
        <v>2.8541233110999999</v>
      </c>
      <c r="L151">
        <v>0.1603633844</v>
      </c>
      <c r="M151">
        <v>1.6978416766</v>
      </c>
      <c r="N151">
        <v>4.0615848266999999</v>
      </c>
      <c r="O151">
        <v>-0.68444746700000003</v>
      </c>
      <c r="P151">
        <v>0</v>
      </c>
      <c r="Q151" s="51"/>
    </row>
    <row r="152" spans="1:23" s="42" customFormat="1" x14ac:dyDescent="0.15">
      <c r="A152" s="139" t="str">
        <f t="shared" si="6"/>
        <v>Davidon TriSet Deflection Angles Only</v>
      </c>
      <c r="B152" s="42">
        <v>14.029307446000001</v>
      </c>
      <c r="C152" s="42">
        <v>1.3359870173999999</v>
      </c>
      <c r="D152" s="42">
        <v>10.774880743000001</v>
      </c>
      <c r="E152" s="42">
        <v>1.274582197</v>
      </c>
      <c r="F152" s="42">
        <v>3.6872759599</v>
      </c>
      <c r="G152" s="42">
        <v>-3.129132668</v>
      </c>
      <c r="H152" s="42">
        <v>1.4499208052999999</v>
      </c>
      <c r="I152" s="42">
        <v>-2.2770960740000001</v>
      </c>
      <c r="J152" s="42">
        <v>1.9959680184999999</v>
      </c>
      <c r="K152" s="42">
        <v>3.0439162572999998</v>
      </c>
      <c r="L152" s="42">
        <v>0.44807612730000002</v>
      </c>
      <c r="M152" s="42">
        <v>1.1952841793</v>
      </c>
      <c r="N152" s="42">
        <v>4.7917185253000003</v>
      </c>
      <c r="O152" s="42">
        <v>-2.2776489639999999</v>
      </c>
      <c r="P152">
        <v>0</v>
      </c>
      <c r="Q152" s="51"/>
    </row>
    <row r="153" spans="1:23" s="42" customFormat="1" x14ac:dyDescent="0.15">
      <c r="A153" s="139" t="str">
        <f t="shared" si="6"/>
        <v>CP03</v>
      </c>
      <c r="B153">
        <v>16.033766768</v>
      </c>
      <c r="C153">
        <v>-5.3079419970000004</v>
      </c>
      <c r="D153">
        <v>11.963546199</v>
      </c>
      <c r="E153">
        <v>1.0464683933000001</v>
      </c>
      <c r="F153">
        <v>6.8534454564000002</v>
      </c>
      <c r="G153">
        <v>-0.13699378100000001</v>
      </c>
      <c r="H153">
        <v>-1.407875846</v>
      </c>
      <c r="I153">
        <v>-1.526131175</v>
      </c>
      <c r="J153">
        <v>-2.5388677839999998</v>
      </c>
      <c r="K153">
        <v>4.1435974480000004</v>
      </c>
      <c r="L153">
        <v>4.4738616000000002E-3</v>
      </c>
      <c r="M153">
        <v>2.0816482429000001</v>
      </c>
      <c r="N153">
        <v>6.2539705208000003</v>
      </c>
      <c r="O153">
        <v>0.78721648560000002</v>
      </c>
      <c r="P153">
        <v>-3.7110320300000001</v>
      </c>
      <c r="Q153" s="51"/>
    </row>
    <row r="154" spans="1:23" s="42" customFormat="1" x14ac:dyDescent="0.15">
      <c r="A154" s="139" t="str">
        <f t="shared" si="6"/>
        <v>Steel Disc Core 45</v>
      </c>
      <c r="B154">
        <v>21.705848406000001</v>
      </c>
      <c r="C154">
        <v>-6.8121454259999998</v>
      </c>
      <c r="D154">
        <v>4.3862065337000002</v>
      </c>
      <c r="E154">
        <v>10.112632736</v>
      </c>
      <c r="F154">
        <v>0.81368526460000001</v>
      </c>
      <c r="G154">
        <v>-1.025266282</v>
      </c>
      <c r="H154">
        <v>-2.0984490899999999</v>
      </c>
      <c r="I154">
        <v>-0.68489520100000001</v>
      </c>
      <c r="J154">
        <v>-2.9998215269999999</v>
      </c>
      <c r="K154">
        <v>6.0367266621000004</v>
      </c>
      <c r="L154">
        <v>4.4347794882000002</v>
      </c>
      <c r="M154">
        <v>23.176660979000001</v>
      </c>
      <c r="N154">
        <v>7.5606672980000003</v>
      </c>
      <c r="O154">
        <v>-9.9717036019999998</v>
      </c>
      <c r="P154">
        <v>-6.1212017019999996</v>
      </c>
      <c r="Q154" s="51"/>
      <c r="U154" s="186"/>
      <c r="V154" s="186"/>
    </row>
    <row r="155" spans="1:23" s="42" customFormat="1" x14ac:dyDescent="0.15">
      <c r="A155" s="139" t="str">
        <f t="shared" si="6"/>
        <v>Ceramic Disc Core 45</v>
      </c>
      <c r="B155">
        <v>31.998638396</v>
      </c>
      <c r="C155">
        <v>-12.399061100000001</v>
      </c>
      <c r="D155">
        <v>4.4776535269000002</v>
      </c>
      <c r="E155">
        <v>4.2642174077000004</v>
      </c>
      <c r="F155">
        <v>3.9638492409000001</v>
      </c>
      <c r="G155">
        <v>-1.032801563</v>
      </c>
      <c r="H155">
        <v>-0.267055708</v>
      </c>
      <c r="I155">
        <v>-1.8945601480000001</v>
      </c>
      <c r="J155">
        <v>-2.200312576</v>
      </c>
      <c r="K155">
        <v>1.7699393201</v>
      </c>
      <c r="L155">
        <v>-1.7658858340000001</v>
      </c>
      <c r="M155">
        <v>4.1761742544000002</v>
      </c>
      <c r="N155">
        <v>4.0506096692</v>
      </c>
      <c r="O155">
        <v>-3.3897503690000002</v>
      </c>
      <c r="P155">
        <v>-0.14983516399999999</v>
      </c>
      <c r="Q155" s="51"/>
    </row>
    <row r="156" spans="1:23" s="42" customFormat="1" x14ac:dyDescent="0.15">
      <c r="A156" s="46" t="str">
        <f t="shared" si="6"/>
        <v>CP09 Straight Stream Only</v>
      </c>
      <c r="B156" s="42">
        <v>2.7376523355</v>
      </c>
      <c r="C156" s="42">
        <v>1.9787066003</v>
      </c>
      <c r="D156" s="42">
        <v>3.8832312105</v>
      </c>
      <c r="E156" s="42">
        <v>-0.72202611900000002</v>
      </c>
      <c r="F156" s="186">
        <v>0</v>
      </c>
      <c r="G156" s="42">
        <v>1.4012650607999999</v>
      </c>
      <c r="H156" s="42">
        <v>-0.768094626</v>
      </c>
      <c r="I156">
        <v>-0.76528455699999998</v>
      </c>
      <c r="J156" s="186">
        <v>0</v>
      </c>
      <c r="K156" s="186">
        <v>0</v>
      </c>
      <c r="L156" s="186">
        <v>0</v>
      </c>
      <c r="M156" s="42">
        <v>-0.16314463900000001</v>
      </c>
      <c r="N156" s="42">
        <v>1.9539099966</v>
      </c>
      <c r="O156" s="42">
        <v>0.1381822657</v>
      </c>
      <c r="P156" s="186">
        <v>0</v>
      </c>
      <c r="Q156" s="51"/>
    </row>
    <row r="157" spans="1:23" s="42" customFormat="1" x14ac:dyDescent="0.15">
      <c r="A157" s="46" t="str">
        <f t="shared" si="6"/>
        <v>Davidon TriSet Straight Stream Only</v>
      </c>
      <c r="B157" s="42">
        <v>1.3111129547</v>
      </c>
      <c r="C157" s="42">
        <v>0.79338318500000005</v>
      </c>
      <c r="D157" s="42">
        <v>2.5279057441999999</v>
      </c>
      <c r="E157" s="42">
        <v>-0.87782314900000002</v>
      </c>
      <c r="F157" s="186">
        <v>0</v>
      </c>
      <c r="G157" s="42">
        <v>0.7071143124</v>
      </c>
      <c r="H157" s="42">
        <v>-0.138553757</v>
      </c>
      <c r="I157" s="42">
        <v>-0.91175793800000005</v>
      </c>
      <c r="J157" s="186">
        <v>0</v>
      </c>
      <c r="K157" s="186">
        <v>0</v>
      </c>
      <c r="L157" s="186">
        <v>0</v>
      </c>
      <c r="M157" s="42">
        <v>-0.29572728700000001</v>
      </c>
      <c r="N157" s="42">
        <v>1.3269167794000001</v>
      </c>
      <c r="O157" s="42">
        <v>0.46411327940000002</v>
      </c>
      <c r="P157" s="186">
        <v>0</v>
      </c>
      <c r="Q157" s="51"/>
    </row>
    <row r="158" spans="1:23" s="42" customFormat="1" x14ac:dyDescent="0.15">
      <c r="A158" s="46" t="str">
        <f t="shared" si="6"/>
        <v>CP11TT 110° Flat Fan</v>
      </c>
      <c r="B158" s="42">
        <v>15.114893892</v>
      </c>
      <c r="C158" s="42">
        <v>-7.2984012199999997</v>
      </c>
      <c r="D158" s="42">
        <v>6.4253417758999998</v>
      </c>
      <c r="E158" s="42">
        <v>2.8805487055999999</v>
      </c>
      <c r="F158" s="42">
        <v>4.3901023351999999</v>
      </c>
      <c r="G158" s="42">
        <v>1.3150332479</v>
      </c>
      <c r="H158" s="42">
        <v>0.52602750210000004</v>
      </c>
      <c r="I158" s="42">
        <v>-8.7006480999999997E-2</v>
      </c>
      <c r="J158" s="42">
        <v>0.99887093959999995</v>
      </c>
      <c r="K158" s="42">
        <v>6.5611506228999996</v>
      </c>
      <c r="L158" s="42">
        <v>-0.36012808099999999</v>
      </c>
      <c r="M158" s="42">
        <v>4.0490328481000004</v>
      </c>
      <c r="N158" s="42">
        <v>8.8305870148000007</v>
      </c>
      <c r="O158" s="42">
        <v>9.3034681499999994E-2</v>
      </c>
      <c r="P158" s="42">
        <v>6.4106288481</v>
      </c>
      <c r="Q158" s="51"/>
    </row>
    <row r="159" spans="1:23" s="42" customFormat="1" x14ac:dyDescent="0.15">
      <c r="A159" s="46">
        <f t="shared" si="6"/>
        <v>0</v>
      </c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 s="51"/>
    </row>
    <row r="160" spans="1:23" s="42" customFormat="1" ht="14" thickBot="1" x14ac:dyDescent="0.2">
      <c r="A160" s="47"/>
      <c r="B160" s="58"/>
      <c r="C160" s="58"/>
      <c r="D160" s="58"/>
      <c r="E160" s="58"/>
      <c r="F160" s="58"/>
      <c r="G160" s="58"/>
      <c r="H160" s="58"/>
      <c r="I160" s="58"/>
      <c r="J160" s="58"/>
      <c r="K160" s="58"/>
      <c r="L160" s="58"/>
      <c r="M160" s="58"/>
      <c r="N160" s="58"/>
      <c r="O160" s="58"/>
      <c r="P160" s="59"/>
      <c r="Q160" s="51"/>
    </row>
    <row r="161" spans="1:17" s="42" customFormat="1" x14ac:dyDescent="0.15">
      <c r="A161" s="51"/>
      <c r="B161" s="51"/>
      <c r="C161" s="51"/>
      <c r="D161" s="51"/>
      <c r="E161" s="51"/>
      <c r="F161" s="51"/>
      <c r="G161" s="51"/>
      <c r="H161" s="51"/>
      <c r="I161" s="51"/>
      <c r="J161" s="51"/>
      <c r="K161" s="51"/>
      <c r="L161" s="51"/>
      <c r="M161" s="51"/>
      <c r="N161" s="51"/>
      <c r="O161" s="51"/>
      <c r="P161" s="51"/>
      <c r="Q161" s="51"/>
    </row>
    <row r="162" spans="1:17" s="42" customFormat="1" ht="14" thickBot="1" x14ac:dyDescent="0.2">
      <c r="A162" s="51"/>
      <c r="B162" s="51"/>
      <c r="C162" s="51"/>
      <c r="D162" s="51"/>
      <c r="E162" s="51"/>
      <c r="F162" s="51"/>
      <c r="G162" s="51"/>
      <c r="H162" s="51"/>
      <c r="I162" s="51"/>
      <c r="J162" s="51"/>
      <c r="K162" s="51"/>
      <c r="L162" s="51"/>
      <c r="M162" s="51"/>
      <c r="N162" s="51"/>
      <c r="O162" s="51"/>
      <c r="P162" s="51"/>
      <c r="Q162" s="51"/>
    </row>
    <row r="163" spans="1:17" s="42" customFormat="1" x14ac:dyDescent="0.15">
      <c r="A163" s="137" t="s">
        <v>116</v>
      </c>
      <c r="B163" s="67" t="s">
        <v>55</v>
      </c>
      <c r="C163" s="67" t="s">
        <v>29</v>
      </c>
      <c r="D163" s="67" t="s">
        <v>31</v>
      </c>
      <c r="E163" s="67" t="s">
        <v>37</v>
      </c>
      <c r="F163" s="67" t="s">
        <v>30</v>
      </c>
      <c r="G163" s="67" t="s">
        <v>57</v>
      </c>
      <c r="H163" s="67" t="s">
        <v>56</v>
      </c>
      <c r="I163" s="67" t="s">
        <v>58</v>
      </c>
      <c r="J163" s="67" t="s">
        <v>59</v>
      </c>
      <c r="K163" s="67" t="s">
        <v>60</v>
      </c>
      <c r="L163" s="67" t="s">
        <v>61</v>
      </c>
      <c r="M163" s="67" t="s">
        <v>62</v>
      </c>
      <c r="N163" s="67" t="s">
        <v>63</v>
      </c>
      <c r="O163" s="67" t="s">
        <v>64</v>
      </c>
      <c r="P163" s="68" t="s">
        <v>65</v>
      </c>
      <c r="Q163" s="51"/>
    </row>
    <row r="164" spans="1:17" s="42" customFormat="1" x14ac:dyDescent="0.15">
      <c r="A164" s="139" t="str">
        <f>A2</f>
        <v>CP11TT 20° Flat Fan</v>
      </c>
      <c r="B164">
        <v>2.5899152880999998</v>
      </c>
      <c r="C164">
        <v>-1.540158871</v>
      </c>
      <c r="D164">
        <v>3.5029929633000001</v>
      </c>
      <c r="E164">
        <v>0.52540151889999998</v>
      </c>
      <c r="F164">
        <v>3.4353284078000002</v>
      </c>
      <c r="G164">
        <v>-0.24282177099999999</v>
      </c>
      <c r="H164">
        <v>-0.20289743700000001</v>
      </c>
      <c r="I164">
        <v>-0.34773368700000001</v>
      </c>
      <c r="J164">
        <v>-0.798953896</v>
      </c>
      <c r="K164">
        <v>2.4451994379999999</v>
      </c>
      <c r="L164">
        <v>0.1392977712</v>
      </c>
      <c r="M164">
        <v>7.1120108299999998E-2</v>
      </c>
      <c r="N164">
        <v>1.2406002753000001</v>
      </c>
      <c r="O164">
        <v>1.4778302753000001</v>
      </c>
      <c r="P164">
        <v>0.55082527479999999</v>
      </c>
      <c r="Q164" s="51"/>
    </row>
    <row r="165" spans="1:17" s="42" customFormat="1" x14ac:dyDescent="0.15">
      <c r="A165" s="139" t="str">
        <f t="shared" ref="A165:A181" si="7">A3</f>
        <v>CP11TT 40° Flat Fan</v>
      </c>
      <c r="B165">
        <v>3.1260670736999998</v>
      </c>
      <c r="C165">
        <v>-2.2500032299999999</v>
      </c>
      <c r="D165">
        <v>3.2578710386999998</v>
      </c>
      <c r="E165">
        <v>2.0506266220999998</v>
      </c>
      <c r="F165">
        <v>3.8155968898000001</v>
      </c>
      <c r="G165">
        <v>-0.76057171800000001</v>
      </c>
      <c r="H165">
        <v>-0.94056948600000001</v>
      </c>
      <c r="I165">
        <v>-1.225828358</v>
      </c>
      <c r="J165">
        <v>5.26592507E-2</v>
      </c>
      <c r="K165">
        <v>1.891405175</v>
      </c>
      <c r="L165">
        <v>1.171587175</v>
      </c>
      <c r="M165">
        <v>2.0034273443999999</v>
      </c>
      <c r="N165">
        <v>2.0633990932000001</v>
      </c>
      <c r="O165">
        <v>0.71390019319999998</v>
      </c>
      <c r="P165">
        <v>1.4324767598999999</v>
      </c>
      <c r="Q165" s="51"/>
    </row>
    <row r="166" spans="1:17" s="42" customFormat="1" x14ac:dyDescent="0.15">
      <c r="A166" s="139" t="str">
        <f t="shared" si="7"/>
        <v>CP11TT 80° Flat Fan</v>
      </c>
      <c r="B166">
        <v>4.8065002122999996</v>
      </c>
      <c r="C166">
        <v>-6.2056088389999999</v>
      </c>
      <c r="D166">
        <v>3.6233710450999999</v>
      </c>
      <c r="E166">
        <v>2.4138899387000001</v>
      </c>
      <c r="F166">
        <v>4.7252020113000004</v>
      </c>
      <c r="G166">
        <v>-3.3873542830000001</v>
      </c>
      <c r="H166">
        <v>-0.203823691</v>
      </c>
      <c r="I166">
        <v>-2.8248421810000002</v>
      </c>
      <c r="J166">
        <v>2.2007461210999999</v>
      </c>
      <c r="K166">
        <v>0.94527050629999998</v>
      </c>
      <c r="L166">
        <v>1.1305952771000001</v>
      </c>
      <c r="M166">
        <v>6.3182062766999998</v>
      </c>
      <c r="N166">
        <v>2.7132069229</v>
      </c>
      <c r="O166">
        <v>0.61321442289999994</v>
      </c>
      <c r="P166">
        <v>3.1338075894999999</v>
      </c>
      <c r="Q166" s="51"/>
    </row>
    <row r="167" spans="1:17" s="42" customFormat="1" x14ac:dyDescent="0.15">
      <c r="A167" s="139" t="str">
        <f t="shared" si="7"/>
        <v>CP11TT Straight Stream</v>
      </c>
      <c r="B167">
        <v>1.2849182641000001</v>
      </c>
      <c r="C167">
        <v>6.3728070900000003E-2</v>
      </c>
      <c r="D167">
        <v>1.0454445337</v>
      </c>
      <c r="E167">
        <v>-0.44803291699999997</v>
      </c>
      <c r="F167">
        <v>0.35334559240000002</v>
      </c>
      <c r="G167">
        <v>0.36308956279999999</v>
      </c>
      <c r="H167">
        <v>4.99352032E-2</v>
      </c>
      <c r="I167">
        <v>-0.41536763500000001</v>
      </c>
      <c r="J167">
        <v>-0.24992446400000001</v>
      </c>
      <c r="K167">
        <v>0.1025235416</v>
      </c>
      <c r="L167">
        <v>-0.14209000499999999</v>
      </c>
      <c r="M167">
        <v>0.27539363210000001</v>
      </c>
      <c r="N167">
        <v>0.59363342939999997</v>
      </c>
      <c r="O167">
        <v>-0.10150938599999999</v>
      </c>
      <c r="P167">
        <v>-0.261074425</v>
      </c>
      <c r="Q167" s="51"/>
    </row>
    <row r="168" spans="1:17" s="42" customFormat="1" x14ac:dyDescent="0.15">
      <c r="A168" s="139" t="str">
        <f t="shared" si="7"/>
        <v>Standard 40° Flat Fan</v>
      </c>
      <c r="B168">
        <v>3.0190278726000002</v>
      </c>
      <c r="C168">
        <v>-2.1405236169999999</v>
      </c>
      <c r="D168">
        <v>3.6370131042999998</v>
      </c>
      <c r="E168">
        <v>1.9295484799</v>
      </c>
      <c r="F168">
        <v>2.1272143186000001</v>
      </c>
      <c r="G168">
        <v>-7.2020295999999998E-2</v>
      </c>
      <c r="H168">
        <v>3.0382880915000001</v>
      </c>
      <c r="I168">
        <v>1.0855163663</v>
      </c>
      <c r="J168">
        <v>-0.93045029700000004</v>
      </c>
      <c r="K168">
        <v>1.3667948006999999</v>
      </c>
      <c r="L168">
        <v>0.648218234</v>
      </c>
      <c r="M168">
        <v>-0.96926146099999999</v>
      </c>
      <c r="N168">
        <v>2.5980893838000001</v>
      </c>
      <c r="O168">
        <v>-1.33717686</v>
      </c>
      <c r="P168">
        <v>2.1365726893999999</v>
      </c>
      <c r="Q168" s="51"/>
    </row>
    <row r="169" spans="1:17" s="42" customFormat="1" x14ac:dyDescent="0.15">
      <c r="A169" s="139" t="str">
        <f t="shared" si="7"/>
        <v>Standard 80° Flat Fan</v>
      </c>
      <c r="B169">
        <v>4.0537335105999999</v>
      </c>
      <c r="C169">
        <v>-6.0886989649999999</v>
      </c>
      <c r="D169">
        <v>4.3339090710999999</v>
      </c>
      <c r="E169">
        <v>6.5403659845000002</v>
      </c>
      <c r="F169">
        <v>0.33731263760000002</v>
      </c>
      <c r="G169">
        <v>0.66256685250000003</v>
      </c>
      <c r="H169">
        <v>0.39092821709999998</v>
      </c>
      <c r="I169">
        <v>-1.108906621</v>
      </c>
      <c r="J169">
        <v>1.3211837878999999</v>
      </c>
      <c r="K169">
        <v>2.2910347013000001</v>
      </c>
      <c r="L169">
        <v>0.40291386800000001</v>
      </c>
      <c r="M169">
        <v>1.1242798630999999</v>
      </c>
      <c r="N169">
        <v>2.8650779858000002</v>
      </c>
      <c r="O169">
        <v>-2.5101862289999999</v>
      </c>
      <c r="P169">
        <v>-1.295317719</v>
      </c>
      <c r="Q169" s="51"/>
    </row>
    <row r="170" spans="1:17" s="42" customFormat="1" x14ac:dyDescent="0.15">
      <c r="A170" s="139" t="str">
        <f t="shared" si="7"/>
        <v>Steel Disc Core Straight Stream</v>
      </c>
      <c r="B170">
        <v>1.2928124721000001</v>
      </c>
      <c r="C170">
        <v>1.2852792085</v>
      </c>
      <c r="D170">
        <v>1.6892944819</v>
      </c>
      <c r="E170">
        <v>-0.25047744900000002</v>
      </c>
      <c r="F170">
        <v>9.9264323000000002E-2</v>
      </c>
      <c r="G170">
        <v>1.4122082281999999</v>
      </c>
      <c r="H170">
        <v>-0.21829163900000001</v>
      </c>
      <c r="I170">
        <v>-0.487913665</v>
      </c>
      <c r="J170">
        <v>4.4264120099999998E-2</v>
      </c>
      <c r="K170">
        <v>-9.3102613000000001E-2</v>
      </c>
      <c r="L170">
        <v>-0.235599525</v>
      </c>
      <c r="M170">
        <v>1.4808388461999999</v>
      </c>
      <c r="N170">
        <v>0.92467701349999998</v>
      </c>
      <c r="O170">
        <v>-0.26553438400000001</v>
      </c>
      <c r="P170">
        <v>-0.59680601099999997</v>
      </c>
      <c r="Q170" s="51"/>
    </row>
    <row r="171" spans="1:17" s="42" customFormat="1" x14ac:dyDescent="0.15">
      <c r="A171" s="139" t="str">
        <f t="shared" si="7"/>
        <v>Ceramic Disc Core Straight Stream</v>
      </c>
      <c r="B171">
        <v>0.89604873929999995</v>
      </c>
      <c r="C171">
        <v>-6.0994093999999999E-2</v>
      </c>
      <c r="D171">
        <v>1.1428037906999999</v>
      </c>
      <c r="E171">
        <v>-0.17781829199999999</v>
      </c>
      <c r="F171">
        <v>0.41951844599999999</v>
      </c>
      <c r="G171">
        <v>0.15857636150000001</v>
      </c>
      <c r="H171">
        <v>-0.11128384700000001</v>
      </c>
      <c r="I171">
        <v>-0.46882681300000001</v>
      </c>
      <c r="J171">
        <v>-0.209417936</v>
      </c>
      <c r="K171">
        <v>0.44179299</v>
      </c>
      <c r="L171">
        <v>7.44486855E-2</v>
      </c>
      <c r="M171">
        <v>0.31932485090000001</v>
      </c>
      <c r="N171">
        <v>0.52659791820000001</v>
      </c>
      <c r="O171">
        <v>0.34096143229999998</v>
      </c>
      <c r="P171">
        <v>-0.33548794700000001</v>
      </c>
      <c r="Q171" s="51"/>
    </row>
    <row r="172" spans="1:17" s="42" customFormat="1" x14ac:dyDescent="0.15">
      <c r="A172" s="139" t="str">
        <f t="shared" si="7"/>
        <v>CP09 Deflection Angles Only</v>
      </c>
      <c r="B172">
        <v>4.4036727787999999</v>
      </c>
      <c r="C172">
        <v>-1.1169792650000001</v>
      </c>
      <c r="D172">
        <v>5.2751309986999999</v>
      </c>
      <c r="E172">
        <v>-0.116084483</v>
      </c>
      <c r="F172">
        <v>1.5365432111999999</v>
      </c>
      <c r="G172">
        <v>-0.72901076899999995</v>
      </c>
      <c r="H172">
        <v>0.21603057540000001</v>
      </c>
      <c r="I172">
        <v>-0.41067145999999999</v>
      </c>
      <c r="J172">
        <v>-0.22510861400000001</v>
      </c>
      <c r="K172">
        <v>1.7174502234</v>
      </c>
      <c r="L172">
        <v>-0.101555335</v>
      </c>
      <c r="M172">
        <v>0.4337183006</v>
      </c>
      <c r="N172">
        <v>2.5143969676000002</v>
      </c>
      <c r="O172">
        <v>-0.71982421900000004</v>
      </c>
      <c r="P172">
        <v>0</v>
      </c>
      <c r="Q172" s="51"/>
    </row>
    <row r="173" spans="1:17" s="42" customFormat="1" x14ac:dyDescent="0.15">
      <c r="A173" s="139" t="str">
        <f t="shared" si="7"/>
        <v>Davidon TriSet Deflection Angles Only</v>
      </c>
      <c r="B173" s="42">
        <v>6.7594940237000003</v>
      </c>
      <c r="C173" s="42">
        <v>0.75133242580000004</v>
      </c>
      <c r="D173" s="42">
        <v>6.1886015589000003</v>
      </c>
      <c r="E173" s="42">
        <v>0.41939000900000001</v>
      </c>
      <c r="F173" s="42">
        <v>2.0228934488000001</v>
      </c>
      <c r="G173" s="42">
        <v>-1.0276932320000001</v>
      </c>
      <c r="H173" s="42">
        <v>0.67684967289999998</v>
      </c>
      <c r="I173" s="42">
        <v>-0.81555528200000005</v>
      </c>
      <c r="J173" s="42">
        <v>0.8082384695</v>
      </c>
      <c r="K173" s="42">
        <v>2.0782379481</v>
      </c>
      <c r="L173" s="42">
        <v>0.1587922866</v>
      </c>
      <c r="M173" s="42">
        <v>0.1022674121</v>
      </c>
      <c r="N173" s="42">
        <v>2.5938028487000002</v>
      </c>
      <c r="O173" s="42">
        <v>-0.84323335300000002</v>
      </c>
      <c r="P173">
        <v>0</v>
      </c>
      <c r="Q173" s="51"/>
    </row>
    <row r="174" spans="1:17" s="42" customFormat="1" x14ac:dyDescent="0.15">
      <c r="A174" s="139" t="str">
        <f t="shared" si="7"/>
        <v>CP03</v>
      </c>
      <c r="B174">
        <v>7.6645809341</v>
      </c>
      <c r="C174">
        <v>-1.799638157</v>
      </c>
      <c r="D174">
        <v>7.0521791866000001</v>
      </c>
      <c r="E174">
        <v>4.3607265999999999E-3</v>
      </c>
      <c r="F174">
        <v>3.4060760314</v>
      </c>
      <c r="G174">
        <v>-1.062238544</v>
      </c>
      <c r="H174">
        <v>0.2020954023</v>
      </c>
      <c r="I174">
        <v>-0.32084770099999999</v>
      </c>
      <c r="J174">
        <v>-0.61431633200000002</v>
      </c>
      <c r="K174">
        <v>3.2658771507000002</v>
      </c>
      <c r="L174">
        <v>-0.56221225699999999</v>
      </c>
      <c r="M174">
        <v>0.78319984819999999</v>
      </c>
      <c r="N174">
        <v>2.9763370343000002</v>
      </c>
      <c r="O174">
        <v>-0.399270509</v>
      </c>
      <c r="P174">
        <v>-1.3218372819999999</v>
      </c>
      <c r="Q174" s="51"/>
    </row>
    <row r="175" spans="1:17" s="42" customFormat="1" x14ac:dyDescent="0.15">
      <c r="A175" s="139" t="str">
        <f t="shared" si="7"/>
        <v>Steel Disc Core 45</v>
      </c>
      <c r="B175">
        <v>10.129741882999999</v>
      </c>
      <c r="C175">
        <v>-3.9703806309999998</v>
      </c>
      <c r="D175">
        <v>2.6757306621999999</v>
      </c>
      <c r="E175">
        <v>5.7512511533000001</v>
      </c>
      <c r="F175">
        <v>9.6484405100000004E-2</v>
      </c>
      <c r="G175">
        <v>-0.47964974900000001</v>
      </c>
      <c r="H175">
        <v>-1.3436616180000001</v>
      </c>
      <c r="I175">
        <v>-0.38120522600000001</v>
      </c>
      <c r="J175">
        <v>-1.735247478</v>
      </c>
      <c r="K175">
        <v>3.8178543767000002</v>
      </c>
      <c r="L175">
        <v>2.292554821</v>
      </c>
      <c r="M175">
        <v>13.833589907</v>
      </c>
      <c r="N175">
        <v>4.1214315131000001</v>
      </c>
      <c r="O175">
        <v>-5.7898423589999997</v>
      </c>
      <c r="P175">
        <v>-3.8894467480000001</v>
      </c>
      <c r="Q175" s="51"/>
    </row>
    <row r="176" spans="1:17" s="42" customFormat="1" x14ac:dyDescent="0.15">
      <c r="A176" s="139" t="str">
        <f t="shared" si="7"/>
        <v>Ceramic Disc Core 45</v>
      </c>
      <c r="B176">
        <v>15.998724864</v>
      </c>
      <c r="C176">
        <v>-7.486238352</v>
      </c>
      <c r="D176">
        <v>2.9831435536000002</v>
      </c>
      <c r="E176">
        <v>2.3133889835999999</v>
      </c>
      <c r="F176">
        <v>2.3513268575000001</v>
      </c>
      <c r="G176">
        <v>-1.0663346309999999</v>
      </c>
      <c r="H176">
        <v>-0.54395995799999997</v>
      </c>
      <c r="I176">
        <v>-0.86818143400000003</v>
      </c>
      <c r="J176">
        <v>-1.873579586</v>
      </c>
      <c r="K176">
        <v>1.3795429048000001</v>
      </c>
      <c r="L176">
        <v>-1.620227772</v>
      </c>
      <c r="M176">
        <v>3.2401060783000002</v>
      </c>
      <c r="N176">
        <v>2.0204282125000002</v>
      </c>
      <c r="O176">
        <v>-2.232457009</v>
      </c>
      <c r="P176">
        <v>-0.48470569800000002</v>
      </c>
      <c r="Q176" s="51"/>
    </row>
    <row r="177" spans="1:17" s="42" customFormat="1" x14ac:dyDescent="0.15">
      <c r="A177" s="139" t="str">
        <f t="shared" si="7"/>
        <v>CP09 Straight Stream Only</v>
      </c>
      <c r="B177" s="42">
        <v>1.2130415993999999</v>
      </c>
      <c r="C177" s="42">
        <v>1.0203477644000001</v>
      </c>
      <c r="D177" s="42">
        <v>1.8866229888999999</v>
      </c>
      <c r="E177" s="42">
        <v>-0.39188726200000001</v>
      </c>
      <c r="F177" s="186">
        <v>0</v>
      </c>
      <c r="G177" s="42">
        <v>0.75288959070000006</v>
      </c>
      <c r="H177" s="42">
        <v>-0.39131929799999998</v>
      </c>
      <c r="I177" s="42">
        <v>-0.40679980500000001</v>
      </c>
      <c r="J177" s="186">
        <v>0</v>
      </c>
      <c r="K177" s="186">
        <v>0</v>
      </c>
      <c r="L177" s="186">
        <v>0</v>
      </c>
      <c r="M177" s="42">
        <v>-0.12585090700000001</v>
      </c>
      <c r="N177" s="42">
        <v>1.0054604755000001</v>
      </c>
      <c r="O177" s="42">
        <v>7.5855613700000005E-2</v>
      </c>
      <c r="P177" s="186">
        <v>0</v>
      </c>
      <c r="Q177" s="51"/>
    </row>
    <row r="178" spans="1:17" s="42" customFormat="1" x14ac:dyDescent="0.15">
      <c r="A178" s="139" t="str">
        <f t="shared" si="7"/>
        <v>Davidon TriSet Straight Stream Only</v>
      </c>
      <c r="B178" s="42">
        <v>0.58500247770000002</v>
      </c>
      <c r="C178" s="42">
        <v>0.38400491910000001</v>
      </c>
      <c r="D178" s="42">
        <v>1.1569609483000001</v>
      </c>
      <c r="E178" s="42">
        <v>-0.42764657</v>
      </c>
      <c r="F178" s="186">
        <v>0</v>
      </c>
      <c r="G178" s="42">
        <v>0.34688721290000002</v>
      </c>
      <c r="H178" s="42">
        <v>-7.4239013000000006E-2</v>
      </c>
      <c r="I178" s="42">
        <v>-0.43104265600000002</v>
      </c>
      <c r="J178" s="186">
        <v>0</v>
      </c>
      <c r="K178" s="186">
        <v>0</v>
      </c>
      <c r="L178" s="186">
        <v>0</v>
      </c>
      <c r="M178" s="42">
        <v>-0.185618166</v>
      </c>
      <c r="N178" s="42">
        <v>0.63722917889999997</v>
      </c>
      <c r="O178" s="42">
        <v>0.2207026789</v>
      </c>
      <c r="P178" s="186">
        <v>0</v>
      </c>
      <c r="Q178" s="51"/>
    </row>
    <row r="179" spans="1:17" s="42" customFormat="1" x14ac:dyDescent="0.15">
      <c r="A179" s="139" t="str">
        <f t="shared" si="7"/>
        <v>CP11TT 110° Flat Fan</v>
      </c>
      <c r="B179">
        <v>2.0452352251999999</v>
      </c>
      <c r="C179">
        <v>1.0345798167</v>
      </c>
      <c r="D179">
        <v>2.8074534041999999</v>
      </c>
      <c r="E179">
        <v>-0.27024699800000002</v>
      </c>
      <c r="F179">
        <v>-0.21134641200000001</v>
      </c>
      <c r="G179">
        <v>0.65712576140000001</v>
      </c>
      <c r="H179">
        <v>0.14326741749999999</v>
      </c>
      <c r="I179">
        <v>-0.28724815799999998</v>
      </c>
      <c r="J179">
        <v>0.23597493059999999</v>
      </c>
      <c r="K179">
        <v>-0.12994953300000001</v>
      </c>
      <c r="L179">
        <v>-9.4926336E-2</v>
      </c>
      <c r="M179">
        <v>-0.51345502700000001</v>
      </c>
      <c r="N179">
        <v>1.2291757156000001</v>
      </c>
      <c r="O179">
        <v>0.1421858241</v>
      </c>
      <c r="P179">
        <v>0.2540426449</v>
      </c>
      <c r="Q179" s="51"/>
    </row>
    <row r="180" spans="1:17" s="42" customFormat="1" x14ac:dyDescent="0.15">
      <c r="A180" s="139">
        <f t="shared" si="7"/>
        <v>0</v>
      </c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 s="51"/>
    </row>
    <row r="181" spans="1:17" s="42" customFormat="1" ht="14" thickBot="1" x14ac:dyDescent="0.2">
      <c r="A181" s="160">
        <f t="shared" si="7"/>
        <v>0</v>
      </c>
      <c r="B181" s="58"/>
      <c r="C181" s="58"/>
      <c r="D181" s="58"/>
      <c r="E181" s="58"/>
      <c r="F181" s="58"/>
      <c r="G181" s="58"/>
      <c r="H181" s="58"/>
      <c r="I181" s="58"/>
      <c r="J181" s="58"/>
      <c r="K181" s="58"/>
      <c r="L181" s="58"/>
      <c r="M181" s="58"/>
      <c r="N181" s="58"/>
      <c r="O181" s="58"/>
      <c r="P181" s="59"/>
      <c r="Q181" s="51"/>
    </row>
    <row r="182" spans="1:17" s="42" customFormat="1" x14ac:dyDescent="0.15">
      <c r="A182" s="51"/>
      <c r="B182" s="51"/>
      <c r="C182" s="51"/>
      <c r="D182" s="51"/>
      <c r="E182" s="51"/>
      <c r="F182" s="51"/>
      <c r="G182" s="51"/>
      <c r="H182" s="51"/>
      <c r="I182" s="51"/>
      <c r="J182" s="51"/>
      <c r="K182" s="51"/>
      <c r="L182" s="51"/>
      <c r="M182" s="51"/>
      <c r="N182" s="51"/>
      <c r="O182" s="51"/>
      <c r="P182" s="51"/>
      <c r="Q182" s="51"/>
    </row>
    <row r="183" spans="1:17" s="42" customFormat="1" x14ac:dyDescent="0.15">
      <c r="A183" s="51"/>
      <c r="B183" s="51"/>
      <c r="C183" s="51"/>
      <c r="D183" s="51"/>
      <c r="E183" s="51"/>
      <c r="F183" s="51"/>
      <c r="G183" s="51"/>
      <c r="H183" s="51"/>
      <c r="I183" s="51"/>
      <c r="J183" s="51"/>
      <c r="K183" s="51"/>
      <c r="L183" s="51"/>
      <c r="M183" s="51"/>
      <c r="N183" s="51"/>
      <c r="O183" s="51"/>
      <c r="P183" s="51"/>
      <c r="Q183" s="51"/>
    </row>
    <row r="184" spans="1:17" s="42" customFormat="1" ht="14" thickBot="1" x14ac:dyDescent="0.2"/>
    <row r="185" spans="1:17" s="42" customFormat="1" ht="14" thickBot="1" x14ac:dyDescent="0.2">
      <c r="A185" s="60" t="s">
        <v>29</v>
      </c>
      <c r="B185" s="53"/>
      <c r="C185" s="53">
        <v>1</v>
      </c>
      <c r="D185" s="53">
        <v>2</v>
      </c>
      <c r="E185" s="53">
        <v>3</v>
      </c>
      <c r="F185" s="53">
        <v>4</v>
      </c>
      <c r="G185" s="53">
        <v>5</v>
      </c>
      <c r="H185" s="53">
        <v>6</v>
      </c>
      <c r="I185" s="53">
        <v>7</v>
      </c>
      <c r="J185" s="53">
        <v>8</v>
      </c>
      <c r="K185" s="53">
        <v>9</v>
      </c>
      <c r="L185" s="53">
        <v>10</v>
      </c>
      <c r="M185" s="53">
        <v>11</v>
      </c>
      <c r="N185" s="53">
        <v>12</v>
      </c>
      <c r="O185" s="53"/>
      <c r="P185" s="54"/>
    </row>
    <row r="186" spans="1:17" s="42" customFormat="1" x14ac:dyDescent="0.15">
      <c r="A186" s="134" t="str">
        <f>A2</f>
        <v>CP11TT 20° Flat Fan</v>
      </c>
      <c r="B186" s="67" t="s">
        <v>83</v>
      </c>
      <c r="C186" s="66">
        <v>4</v>
      </c>
      <c r="D186" s="66">
        <v>6</v>
      </c>
      <c r="E186" s="66">
        <v>8</v>
      </c>
      <c r="F186" s="66">
        <v>10</v>
      </c>
      <c r="G186" s="66">
        <v>12</v>
      </c>
      <c r="H186" s="66">
        <v>15</v>
      </c>
      <c r="I186" s="67">
        <v>20</v>
      </c>
      <c r="J186" s="67"/>
      <c r="K186" s="67"/>
      <c r="L186" s="67"/>
      <c r="M186" s="67"/>
      <c r="N186" s="67"/>
      <c r="O186" s="67"/>
      <c r="P186" s="68"/>
    </row>
    <row r="187" spans="1:17" s="42" customFormat="1" x14ac:dyDescent="0.15">
      <c r="A187" s="134" t="str">
        <f t="shared" ref="A187:A202" si="8">A3</f>
        <v>CP11TT 40° Flat Fan</v>
      </c>
      <c r="B187" s="51" t="s">
        <v>84</v>
      </c>
      <c r="C187" s="12">
        <v>4</v>
      </c>
      <c r="D187" s="12">
        <v>6</v>
      </c>
      <c r="E187" s="12">
        <v>8</v>
      </c>
      <c r="F187" s="12">
        <v>10</v>
      </c>
      <c r="G187" s="12">
        <v>12</v>
      </c>
      <c r="H187" s="12">
        <v>15</v>
      </c>
      <c r="I187" s="12">
        <v>20</v>
      </c>
      <c r="J187" s="12">
        <v>25</v>
      </c>
      <c r="K187" s="12">
        <v>30</v>
      </c>
      <c r="L187" s="51"/>
      <c r="M187" s="51"/>
      <c r="N187" s="51"/>
      <c r="O187" s="51"/>
      <c r="P187" s="56"/>
    </row>
    <row r="188" spans="1:17" s="42" customFormat="1" x14ac:dyDescent="0.15">
      <c r="A188" s="134" t="str">
        <f t="shared" si="8"/>
        <v>CP11TT 80° Flat Fan</v>
      </c>
      <c r="B188" s="51" t="s">
        <v>93</v>
      </c>
      <c r="C188" s="42">
        <v>2</v>
      </c>
      <c r="D188" s="42">
        <v>3</v>
      </c>
      <c r="E188" s="12">
        <v>4</v>
      </c>
      <c r="F188" s="42">
        <v>5</v>
      </c>
      <c r="G188" s="12">
        <v>6</v>
      </c>
      <c r="H188" s="12">
        <v>8</v>
      </c>
      <c r="I188" s="12">
        <v>10</v>
      </c>
      <c r="J188" s="12">
        <v>12</v>
      </c>
      <c r="K188" s="12">
        <v>15</v>
      </c>
      <c r="L188" s="12">
        <v>20</v>
      </c>
      <c r="M188" s="12">
        <v>25</v>
      </c>
      <c r="N188" s="12">
        <v>30</v>
      </c>
      <c r="O188" s="51"/>
      <c r="P188" s="56"/>
    </row>
    <row r="189" spans="1:17" s="42" customFormat="1" x14ac:dyDescent="0.15">
      <c r="A189" s="134" t="str">
        <f t="shared" si="8"/>
        <v>CP11TT Straight Stream</v>
      </c>
      <c r="B189" s="12" t="s">
        <v>96</v>
      </c>
      <c r="C189" s="12">
        <v>6</v>
      </c>
      <c r="D189" s="12">
        <v>8</v>
      </c>
      <c r="E189" s="12">
        <v>10</v>
      </c>
      <c r="F189" s="12">
        <v>12</v>
      </c>
      <c r="G189" s="12">
        <v>15</v>
      </c>
      <c r="H189" s="12">
        <v>20</v>
      </c>
      <c r="I189" s="12">
        <v>25</v>
      </c>
      <c r="J189" s="51"/>
      <c r="K189" s="51"/>
      <c r="L189" s="51"/>
      <c r="M189" s="51"/>
      <c r="N189" s="51"/>
      <c r="O189" s="51"/>
      <c r="P189" s="56"/>
    </row>
    <row r="190" spans="1:17" s="42" customFormat="1" x14ac:dyDescent="0.15">
      <c r="A190" s="134" t="str">
        <f t="shared" si="8"/>
        <v>Standard 40° Flat Fan</v>
      </c>
      <c r="B190" s="12" t="s">
        <v>93</v>
      </c>
      <c r="C190" s="12">
        <v>2</v>
      </c>
      <c r="D190" s="12">
        <v>4</v>
      </c>
      <c r="E190" s="12">
        <v>6</v>
      </c>
      <c r="F190" s="12">
        <v>8</v>
      </c>
      <c r="G190" s="12">
        <v>10</v>
      </c>
      <c r="H190" s="12">
        <v>12</v>
      </c>
      <c r="I190" s="12">
        <v>15</v>
      </c>
      <c r="J190" s="12">
        <v>20</v>
      </c>
      <c r="K190" s="12">
        <v>30</v>
      </c>
      <c r="L190" s="51"/>
      <c r="M190" s="51"/>
      <c r="N190" s="51"/>
      <c r="O190" s="51"/>
      <c r="P190" s="56"/>
    </row>
    <row r="191" spans="1:17" s="42" customFormat="1" x14ac:dyDescent="0.15">
      <c r="A191" s="134" t="str">
        <f t="shared" si="8"/>
        <v>Standard 80° Flat Fan</v>
      </c>
      <c r="B191" s="12" t="s">
        <v>93</v>
      </c>
      <c r="C191" s="12">
        <v>2</v>
      </c>
      <c r="D191" s="12">
        <v>4</v>
      </c>
      <c r="E191" s="12">
        <v>6</v>
      </c>
      <c r="F191" s="12">
        <v>8</v>
      </c>
      <c r="G191" s="12">
        <v>10</v>
      </c>
      <c r="H191" s="12">
        <v>12</v>
      </c>
      <c r="I191" s="12">
        <v>15</v>
      </c>
      <c r="J191" s="12">
        <v>20</v>
      </c>
      <c r="K191" s="12">
        <v>30</v>
      </c>
      <c r="L191" s="51"/>
      <c r="M191" s="51"/>
      <c r="N191" s="51"/>
      <c r="O191" s="51"/>
      <c r="P191" s="56"/>
    </row>
    <row r="192" spans="1:17" s="42" customFormat="1" x14ac:dyDescent="0.15">
      <c r="A192" s="134" t="str">
        <f t="shared" si="8"/>
        <v>Steel Disc Core Straight Stream</v>
      </c>
      <c r="B192" s="12" t="s">
        <v>98</v>
      </c>
      <c r="C192" s="12">
        <v>2</v>
      </c>
      <c r="D192" s="12">
        <v>3</v>
      </c>
      <c r="E192" s="12">
        <v>4</v>
      </c>
      <c r="F192" s="12">
        <v>5</v>
      </c>
      <c r="G192" s="12">
        <v>6</v>
      </c>
      <c r="H192" s="12">
        <v>7</v>
      </c>
      <c r="I192" s="12">
        <v>8</v>
      </c>
      <c r="J192" s="12">
        <v>10</v>
      </c>
      <c r="K192" s="12">
        <v>12</v>
      </c>
      <c r="L192" s="51"/>
      <c r="M192" s="51"/>
      <c r="N192" s="51"/>
      <c r="O192" s="51"/>
      <c r="P192" s="56"/>
    </row>
    <row r="193" spans="1:16" s="42" customFormat="1" x14ac:dyDescent="0.15">
      <c r="A193" s="134" t="str">
        <f t="shared" si="8"/>
        <v>Ceramic Disc Core Straight Stream</v>
      </c>
      <c r="B193" s="12" t="s">
        <v>87</v>
      </c>
      <c r="C193" s="12">
        <v>2</v>
      </c>
      <c r="D193" s="12">
        <v>4</v>
      </c>
      <c r="E193" s="12">
        <v>6</v>
      </c>
      <c r="F193" s="12">
        <v>8</v>
      </c>
      <c r="G193" s="12">
        <v>10</v>
      </c>
      <c r="H193" s="12"/>
      <c r="I193" s="12"/>
      <c r="J193" s="12"/>
      <c r="K193" s="12"/>
      <c r="L193" s="51"/>
      <c r="M193" s="51"/>
      <c r="N193" s="51"/>
      <c r="O193" s="51"/>
      <c r="P193" s="56"/>
    </row>
    <row r="194" spans="1:16" s="42" customFormat="1" x14ac:dyDescent="0.15">
      <c r="A194" s="134" t="str">
        <f t="shared" si="8"/>
        <v>CP09 Deflection Angles Only</v>
      </c>
      <c r="B194" s="12" t="s">
        <v>94</v>
      </c>
      <c r="C194" s="12">
        <v>6.2E-2</v>
      </c>
      <c r="D194" s="12">
        <v>7.8E-2</v>
      </c>
      <c r="E194" s="12">
        <v>0.125</v>
      </c>
      <c r="F194" s="12">
        <v>0.17199999999999999</v>
      </c>
      <c r="G194" s="12"/>
      <c r="H194" s="51"/>
      <c r="I194" s="51"/>
      <c r="J194" s="51"/>
      <c r="K194" s="51"/>
      <c r="L194" s="51"/>
      <c r="M194" s="51"/>
      <c r="N194" s="51"/>
      <c r="O194" s="51"/>
      <c r="P194" s="56"/>
    </row>
    <row r="195" spans="1:16" s="42" customFormat="1" x14ac:dyDescent="0.15">
      <c r="A195" s="134" t="str">
        <f t="shared" si="8"/>
        <v>Davidon TriSet Deflection Angles Only</v>
      </c>
      <c r="B195" s="12" t="s">
        <v>99</v>
      </c>
      <c r="C195" s="12">
        <v>6.2E-2</v>
      </c>
      <c r="D195" s="12">
        <v>7.8E-2</v>
      </c>
      <c r="E195" s="12">
        <v>0.125</v>
      </c>
      <c r="F195" s="12"/>
      <c r="G195" s="12"/>
      <c r="H195" s="12"/>
      <c r="I195" s="12"/>
      <c r="J195" s="51"/>
      <c r="K195" s="51"/>
      <c r="L195" s="51"/>
      <c r="M195" s="51"/>
      <c r="N195" s="51"/>
      <c r="O195" s="51"/>
      <c r="P195" s="56"/>
    </row>
    <row r="196" spans="1:16" s="42" customFormat="1" x14ac:dyDescent="0.15">
      <c r="A196" s="134" t="str">
        <f t="shared" si="8"/>
        <v>CP03</v>
      </c>
      <c r="B196" s="185" t="s">
        <v>94</v>
      </c>
      <c r="C196" s="12">
        <v>6.2E-2</v>
      </c>
      <c r="D196" s="12">
        <v>7.8E-2</v>
      </c>
      <c r="E196" s="12">
        <v>0.125</v>
      </c>
      <c r="F196" s="12">
        <v>0.17199999999999999</v>
      </c>
      <c r="G196" s="12"/>
      <c r="H196" s="12"/>
      <c r="I196" s="12"/>
      <c r="J196" s="12"/>
      <c r="K196" s="12"/>
      <c r="L196" s="51"/>
      <c r="M196" s="51"/>
      <c r="N196" s="51"/>
      <c r="O196" s="51"/>
      <c r="P196" s="56"/>
    </row>
    <row r="197" spans="1:16" s="42" customFormat="1" x14ac:dyDescent="0.15">
      <c r="A197" s="134" t="str">
        <f t="shared" si="8"/>
        <v>Steel Disc Core 45</v>
      </c>
      <c r="B197" s="12" t="s">
        <v>86</v>
      </c>
      <c r="C197" s="12">
        <v>2</v>
      </c>
      <c r="D197" s="12">
        <v>4</v>
      </c>
      <c r="E197" s="12">
        <v>6</v>
      </c>
      <c r="F197" s="12">
        <v>8</v>
      </c>
      <c r="G197" s="12">
        <v>10</v>
      </c>
      <c r="H197" s="12">
        <v>12</v>
      </c>
      <c r="I197" s="12">
        <v>14</v>
      </c>
      <c r="J197" s="12">
        <v>16</v>
      </c>
      <c r="K197" s="51"/>
      <c r="L197" s="51"/>
      <c r="M197" s="51"/>
      <c r="N197" s="51"/>
      <c r="O197" s="51"/>
      <c r="P197" s="56"/>
    </row>
    <row r="198" spans="1:16" s="42" customFormat="1" x14ac:dyDescent="0.15">
      <c r="A198" s="134" t="str">
        <f t="shared" si="8"/>
        <v>Ceramic Disc Core 45</v>
      </c>
      <c r="B198" s="12" t="s">
        <v>87</v>
      </c>
      <c r="C198" s="12">
        <v>2</v>
      </c>
      <c r="D198" s="12">
        <v>4</v>
      </c>
      <c r="E198" s="12">
        <v>6</v>
      </c>
      <c r="F198" s="12">
        <v>8</v>
      </c>
      <c r="G198" s="12">
        <v>10</v>
      </c>
      <c r="H198" s="51"/>
      <c r="I198" s="51"/>
      <c r="J198" s="51"/>
      <c r="K198" s="51"/>
      <c r="L198" s="51"/>
      <c r="M198" s="51"/>
      <c r="N198" s="51"/>
      <c r="O198" s="51"/>
      <c r="P198" s="56"/>
    </row>
    <row r="199" spans="1:16" s="42" customFormat="1" x14ac:dyDescent="0.15">
      <c r="A199" s="134" t="str">
        <f t="shared" si="8"/>
        <v>CP09 Straight Stream Only</v>
      </c>
      <c r="B199" s="12" t="s">
        <v>94</v>
      </c>
      <c r="C199" s="12">
        <v>6.2E-2</v>
      </c>
      <c r="D199" s="12">
        <v>7.8E-2</v>
      </c>
      <c r="E199" s="12">
        <v>0.125</v>
      </c>
      <c r="F199" s="12">
        <v>0.17199999999999999</v>
      </c>
      <c r="G199" s="51"/>
      <c r="H199" s="51"/>
      <c r="I199" s="51"/>
      <c r="J199" s="51"/>
      <c r="K199" s="51"/>
      <c r="L199" s="51"/>
      <c r="M199" s="51"/>
      <c r="N199" s="51"/>
      <c r="O199" s="51"/>
      <c r="P199" s="56"/>
    </row>
    <row r="200" spans="1:16" s="42" customFormat="1" ht="14" thickBot="1" x14ac:dyDescent="0.2">
      <c r="A200" s="134" t="str">
        <f t="shared" si="8"/>
        <v>Davidon TriSet Straight Stream Only</v>
      </c>
      <c r="B200" s="185" t="s">
        <v>136</v>
      </c>
      <c r="C200" s="12">
        <v>6.0999999999999999E-2</v>
      </c>
      <c r="D200" s="12">
        <v>7.8E-2</v>
      </c>
      <c r="E200" s="12">
        <v>0.125</v>
      </c>
      <c r="F200" s="12"/>
      <c r="G200" s="12"/>
      <c r="H200" s="51"/>
      <c r="I200" s="51"/>
      <c r="J200" s="51"/>
      <c r="K200" s="51"/>
      <c r="L200" s="51"/>
      <c r="M200" s="51"/>
      <c r="N200" s="51"/>
      <c r="O200" s="51"/>
      <c r="P200" s="56"/>
    </row>
    <row r="201" spans="1:16" s="42" customFormat="1" x14ac:dyDescent="0.15">
      <c r="A201" s="134" t="str">
        <f t="shared" si="8"/>
        <v>CP11TT 110° Flat Fan</v>
      </c>
      <c r="B201" s="220" t="s">
        <v>165</v>
      </c>
      <c r="C201" s="66">
        <v>4</v>
      </c>
      <c r="D201" s="66">
        <v>6</v>
      </c>
      <c r="E201" s="66">
        <v>8</v>
      </c>
      <c r="F201" s="185"/>
      <c r="G201" s="185"/>
      <c r="H201" s="185"/>
      <c r="I201" s="51"/>
      <c r="J201" s="51"/>
      <c r="K201" s="51"/>
      <c r="L201" s="51"/>
      <c r="M201" s="51"/>
      <c r="N201" s="51"/>
      <c r="O201" s="51"/>
      <c r="P201" s="56"/>
    </row>
    <row r="202" spans="1:16" s="42" customFormat="1" x14ac:dyDescent="0.15">
      <c r="A202" s="134">
        <f t="shared" si="8"/>
        <v>0</v>
      </c>
      <c r="B202" s="185"/>
      <c r="C202" s="185"/>
      <c r="D202" s="185"/>
      <c r="E202" s="185"/>
      <c r="F202" s="185"/>
      <c r="G202" s="12"/>
      <c r="H202" s="51"/>
      <c r="I202" s="51"/>
      <c r="J202" s="51"/>
      <c r="K202" s="51"/>
      <c r="L202" s="51"/>
      <c r="M202" s="51"/>
      <c r="N202" s="51"/>
      <c r="O202" s="51"/>
      <c r="P202" s="56"/>
    </row>
    <row r="203" spans="1:16" s="42" customFormat="1" ht="14" x14ac:dyDescent="0.15">
      <c r="A203" s="55"/>
      <c r="B203" s="12"/>
      <c r="C203" s="12"/>
      <c r="D203" s="12"/>
      <c r="E203" s="12"/>
      <c r="F203" s="12"/>
      <c r="G203" s="12"/>
      <c r="H203" s="51"/>
      <c r="I203" s="51"/>
      <c r="J203" s="51"/>
      <c r="K203" s="51"/>
      <c r="L203" s="51"/>
      <c r="M203" s="51"/>
      <c r="N203" s="51"/>
      <c r="O203" s="51"/>
      <c r="P203" s="56"/>
    </row>
    <row r="204" spans="1:16" s="42" customFormat="1" ht="15" thickBot="1" x14ac:dyDescent="0.2">
      <c r="A204" s="57"/>
      <c r="B204" s="58"/>
      <c r="C204" s="58"/>
      <c r="D204" s="58"/>
      <c r="E204" s="58"/>
      <c r="F204" s="58"/>
      <c r="G204" s="58"/>
      <c r="H204" s="58"/>
      <c r="I204" s="58"/>
      <c r="J204" s="58"/>
      <c r="K204" s="58"/>
      <c r="L204" s="58"/>
      <c r="M204" s="58"/>
      <c r="N204" s="58"/>
      <c r="O204" s="58"/>
      <c r="P204" s="59"/>
    </row>
    <row r="205" spans="1:16" s="42" customFormat="1" ht="14" thickBot="1" x14ac:dyDescent="0.2"/>
    <row r="206" spans="1:16" s="42" customFormat="1" ht="14" thickBot="1" x14ac:dyDescent="0.2">
      <c r="A206" s="60" t="s">
        <v>30</v>
      </c>
      <c r="B206" s="53"/>
      <c r="C206" s="53">
        <v>1</v>
      </c>
      <c r="D206" s="53">
        <v>2</v>
      </c>
      <c r="E206" s="53">
        <v>3</v>
      </c>
      <c r="F206" s="53">
        <v>4</v>
      </c>
      <c r="G206" s="53"/>
      <c r="H206" s="53"/>
      <c r="I206" s="53"/>
      <c r="J206" s="53"/>
      <c r="K206" s="53"/>
      <c r="L206" s="53"/>
      <c r="M206" s="53"/>
      <c r="N206" s="53"/>
      <c r="O206" s="53"/>
      <c r="P206" s="54"/>
    </row>
    <row r="207" spans="1:16" s="42" customFormat="1" x14ac:dyDescent="0.15">
      <c r="A207" s="134" t="str">
        <f>A2</f>
        <v>CP11TT 20° Flat Fan</v>
      </c>
      <c r="B207" s="12" t="s">
        <v>107</v>
      </c>
      <c r="C207" s="12">
        <v>0</v>
      </c>
      <c r="D207" s="12">
        <v>15</v>
      </c>
      <c r="E207" s="12">
        <v>30</v>
      </c>
      <c r="F207" s="12">
        <v>45</v>
      </c>
      <c r="G207" s="12"/>
      <c r="H207" s="12"/>
      <c r="I207" s="12"/>
      <c r="J207" s="51"/>
      <c r="K207" s="51"/>
      <c r="L207" s="51"/>
      <c r="M207" s="51"/>
      <c r="N207" s="51"/>
      <c r="O207" s="51"/>
      <c r="P207" s="184" t="s">
        <v>97</v>
      </c>
    </row>
    <row r="208" spans="1:16" s="42" customFormat="1" x14ac:dyDescent="0.15">
      <c r="A208" s="134" t="str">
        <f t="shared" ref="A208:A223" si="9">A3</f>
        <v>CP11TT 40° Flat Fan</v>
      </c>
      <c r="B208" s="12" t="s">
        <v>107</v>
      </c>
      <c r="C208" s="12">
        <v>0</v>
      </c>
      <c r="D208" s="12">
        <v>15</v>
      </c>
      <c r="E208" s="12">
        <v>30</v>
      </c>
      <c r="F208" s="12">
        <v>45</v>
      </c>
      <c r="G208" s="12"/>
      <c r="H208" s="12"/>
      <c r="I208" s="12"/>
      <c r="J208" s="51"/>
      <c r="K208" s="51"/>
      <c r="L208" s="51"/>
      <c r="M208" s="51"/>
      <c r="N208" s="51"/>
      <c r="O208" s="51"/>
      <c r="P208" s="184" t="s">
        <v>97</v>
      </c>
    </row>
    <row r="209" spans="1:16" s="42" customFormat="1" x14ac:dyDescent="0.15">
      <c r="A209" s="134" t="str">
        <f t="shared" si="9"/>
        <v>CP11TT 80° Flat Fan</v>
      </c>
      <c r="B209" s="12" t="s">
        <v>107</v>
      </c>
      <c r="C209" s="12">
        <v>0</v>
      </c>
      <c r="D209" s="12">
        <v>15</v>
      </c>
      <c r="E209" s="12">
        <v>30</v>
      </c>
      <c r="F209" s="12">
        <v>45</v>
      </c>
      <c r="G209" s="12"/>
      <c r="H209" s="12"/>
      <c r="I209" s="12"/>
      <c r="J209" s="51"/>
      <c r="K209" s="51"/>
      <c r="L209" s="51"/>
      <c r="M209" s="51"/>
      <c r="N209" s="51"/>
      <c r="O209" s="51"/>
      <c r="P209" s="184" t="s">
        <v>97</v>
      </c>
    </row>
    <row r="210" spans="1:16" s="42" customFormat="1" x14ac:dyDescent="0.15">
      <c r="A210" s="134" t="str">
        <f t="shared" si="9"/>
        <v>CP11TT Straight Stream</v>
      </c>
      <c r="B210" s="185" t="s">
        <v>107</v>
      </c>
      <c r="C210" s="185">
        <v>0</v>
      </c>
      <c r="D210" s="185">
        <v>15</v>
      </c>
      <c r="E210" s="12"/>
      <c r="F210" s="12"/>
      <c r="G210" s="51"/>
      <c r="H210" s="51"/>
      <c r="I210" s="51"/>
      <c r="J210" s="51"/>
      <c r="K210" s="51"/>
      <c r="L210" s="51"/>
      <c r="M210" s="51"/>
      <c r="N210" s="51"/>
      <c r="O210" s="51"/>
      <c r="P210" s="184" t="s">
        <v>125</v>
      </c>
    </row>
    <row r="211" spans="1:16" s="42" customFormat="1" x14ac:dyDescent="0.15">
      <c r="A211" s="134" t="str">
        <f t="shared" si="9"/>
        <v>Standard 40° Flat Fan</v>
      </c>
      <c r="B211" s="12" t="s">
        <v>107</v>
      </c>
      <c r="C211" s="12">
        <v>0</v>
      </c>
      <c r="D211" s="12">
        <v>15</v>
      </c>
      <c r="E211" s="12">
        <v>30</v>
      </c>
      <c r="F211" s="12">
        <v>45</v>
      </c>
      <c r="G211" s="12"/>
      <c r="H211" s="12"/>
      <c r="I211" s="12"/>
      <c r="J211" s="51"/>
      <c r="K211" s="51"/>
      <c r="L211" s="51"/>
      <c r="M211" s="51"/>
      <c r="N211" s="51"/>
      <c r="O211" s="51"/>
      <c r="P211" s="184" t="s">
        <v>97</v>
      </c>
    </row>
    <row r="212" spans="1:16" s="42" customFormat="1" x14ac:dyDescent="0.15">
      <c r="A212" s="134" t="str">
        <f t="shared" si="9"/>
        <v>Standard 80° Flat Fan</v>
      </c>
      <c r="B212" s="12" t="s">
        <v>107</v>
      </c>
      <c r="C212" s="12">
        <v>0</v>
      </c>
      <c r="D212" s="12">
        <v>15</v>
      </c>
      <c r="E212" s="12">
        <v>30</v>
      </c>
      <c r="F212" s="12">
        <v>45</v>
      </c>
      <c r="G212" s="12"/>
      <c r="H212" s="12"/>
      <c r="I212" s="12"/>
      <c r="J212" s="51"/>
      <c r="K212" s="51"/>
      <c r="L212" s="51"/>
      <c r="M212" s="51"/>
      <c r="N212" s="51"/>
      <c r="O212" s="51"/>
      <c r="P212" s="184" t="s">
        <v>97</v>
      </c>
    </row>
    <row r="213" spans="1:16" s="42" customFormat="1" x14ac:dyDescent="0.15">
      <c r="A213" s="134" t="str">
        <f t="shared" si="9"/>
        <v>Steel Disc Core Straight Stream</v>
      </c>
      <c r="B213" s="185" t="s">
        <v>107</v>
      </c>
      <c r="C213" s="185">
        <v>0</v>
      </c>
      <c r="D213" s="185">
        <v>15</v>
      </c>
      <c r="E213" s="12"/>
      <c r="F213" s="12"/>
      <c r="G213" s="12"/>
      <c r="H213" s="12"/>
      <c r="I213" s="12"/>
      <c r="J213" s="51"/>
      <c r="K213" s="51"/>
      <c r="L213" s="51"/>
      <c r="M213" s="51"/>
      <c r="N213" s="51"/>
      <c r="O213" s="51"/>
      <c r="P213" s="184" t="s">
        <v>125</v>
      </c>
    </row>
    <row r="214" spans="1:16" s="42" customFormat="1" x14ac:dyDescent="0.15">
      <c r="A214" s="134" t="str">
        <f t="shared" si="9"/>
        <v>Ceramic Disc Core Straight Stream</v>
      </c>
      <c r="B214" s="185" t="s">
        <v>107</v>
      </c>
      <c r="C214" s="185">
        <v>0</v>
      </c>
      <c r="D214" s="185">
        <v>15</v>
      </c>
      <c r="E214" s="12"/>
      <c r="F214" s="12"/>
      <c r="G214" s="12"/>
      <c r="H214" s="12"/>
      <c r="I214" s="12"/>
      <c r="J214" s="51"/>
      <c r="K214" s="51"/>
      <c r="L214" s="51"/>
      <c r="M214" s="51"/>
      <c r="N214" s="51"/>
      <c r="O214" s="51"/>
      <c r="P214" s="184" t="s">
        <v>125</v>
      </c>
    </row>
    <row r="215" spans="1:16" s="42" customFormat="1" x14ac:dyDescent="0.15">
      <c r="A215" s="134" t="str">
        <f t="shared" si="9"/>
        <v>CP09 Deflection Angles Only</v>
      </c>
      <c r="B215" s="12" t="s">
        <v>85</v>
      </c>
      <c r="C215" s="12">
        <v>5</v>
      </c>
      <c r="D215" s="12">
        <v>30</v>
      </c>
      <c r="E215" s="12"/>
      <c r="F215" s="12"/>
      <c r="G215" s="12"/>
      <c r="H215" s="12"/>
      <c r="I215" s="12"/>
      <c r="J215" s="51"/>
      <c r="K215" s="51"/>
      <c r="L215" s="51"/>
      <c r="M215" s="51"/>
      <c r="N215" s="51"/>
      <c r="O215" s="51"/>
      <c r="P215" s="184" t="s">
        <v>129</v>
      </c>
    </row>
    <row r="216" spans="1:16" s="42" customFormat="1" x14ac:dyDescent="0.15">
      <c r="A216" s="134" t="str">
        <f t="shared" si="9"/>
        <v>Davidon TriSet Deflection Angles Only</v>
      </c>
      <c r="B216" s="185" t="s">
        <v>85</v>
      </c>
      <c r="C216" s="12">
        <v>22.5</v>
      </c>
      <c r="D216" s="12">
        <v>45</v>
      </c>
      <c r="E216" s="12"/>
      <c r="F216" s="12"/>
      <c r="G216" s="12"/>
      <c r="H216" s="51"/>
      <c r="I216" s="51"/>
      <c r="J216" s="51"/>
      <c r="K216" s="51"/>
      <c r="L216" s="51"/>
      <c r="M216" s="51"/>
      <c r="N216" s="51"/>
      <c r="O216" s="51"/>
      <c r="P216" s="184" t="s">
        <v>130</v>
      </c>
    </row>
    <row r="217" spans="1:16" s="42" customFormat="1" x14ac:dyDescent="0.15">
      <c r="A217" s="134" t="str">
        <f t="shared" si="9"/>
        <v>CP03</v>
      </c>
      <c r="B217" s="12" t="s">
        <v>85</v>
      </c>
      <c r="C217" s="12">
        <v>30</v>
      </c>
      <c r="D217" s="12">
        <v>55</v>
      </c>
      <c r="E217" s="12">
        <v>90</v>
      </c>
      <c r="F217" s="12"/>
      <c r="G217" s="12"/>
      <c r="H217" s="51"/>
      <c r="I217" s="51"/>
      <c r="J217" s="51"/>
      <c r="K217" s="51"/>
      <c r="L217" s="51"/>
      <c r="M217" s="51"/>
      <c r="N217" s="51"/>
      <c r="O217" s="51"/>
      <c r="P217" s="184" t="s">
        <v>0</v>
      </c>
    </row>
    <row r="218" spans="1:16" s="42" customFormat="1" x14ac:dyDescent="0.15">
      <c r="A218" s="134" t="str">
        <f t="shared" si="9"/>
        <v>Steel Disc Core 45</v>
      </c>
      <c r="B218" s="12" t="s">
        <v>33</v>
      </c>
      <c r="C218" s="12">
        <v>0</v>
      </c>
      <c r="D218" s="12">
        <v>15</v>
      </c>
      <c r="E218" s="12">
        <v>30</v>
      </c>
      <c r="F218" s="12">
        <v>45</v>
      </c>
      <c r="G218" s="12"/>
      <c r="H218" s="51"/>
      <c r="I218" s="51"/>
      <c r="J218" s="51"/>
      <c r="K218" s="51"/>
      <c r="L218" s="51"/>
      <c r="M218" s="51"/>
      <c r="N218" s="51"/>
      <c r="O218" s="51"/>
      <c r="P218" s="184" t="s">
        <v>97</v>
      </c>
    </row>
    <row r="219" spans="1:16" s="42" customFormat="1" x14ac:dyDescent="0.15">
      <c r="A219" s="134" t="str">
        <f t="shared" si="9"/>
        <v>Ceramic Disc Core 45</v>
      </c>
      <c r="B219" s="12" t="s">
        <v>33</v>
      </c>
      <c r="C219" s="12">
        <v>0</v>
      </c>
      <c r="D219" s="12">
        <v>15</v>
      </c>
      <c r="E219" s="12">
        <v>30</v>
      </c>
      <c r="F219" s="12">
        <v>45</v>
      </c>
      <c r="G219" s="12"/>
      <c r="H219" s="51"/>
      <c r="I219" s="51"/>
      <c r="J219" s="51"/>
      <c r="K219" s="51"/>
      <c r="L219" s="51"/>
      <c r="M219" s="51"/>
      <c r="N219" s="51"/>
      <c r="O219" s="51"/>
      <c r="P219" s="184" t="s">
        <v>97</v>
      </c>
    </row>
    <row r="220" spans="1:16" s="42" customFormat="1" x14ac:dyDescent="0.15">
      <c r="A220" s="134" t="str">
        <f t="shared" si="9"/>
        <v>CP09 Straight Stream Only</v>
      </c>
      <c r="B220" s="185" t="s">
        <v>85</v>
      </c>
      <c r="C220" s="185">
        <v>0</v>
      </c>
      <c r="D220" s="12"/>
      <c r="E220" s="12"/>
      <c r="F220" s="12"/>
      <c r="G220" s="12"/>
      <c r="H220" s="51"/>
      <c r="I220" s="51"/>
      <c r="J220" s="51"/>
      <c r="K220" s="51"/>
      <c r="L220" s="51"/>
      <c r="M220" s="51"/>
      <c r="N220" s="51"/>
      <c r="O220" s="51"/>
      <c r="P220" s="184" t="s">
        <v>133</v>
      </c>
    </row>
    <row r="221" spans="1:16" s="42" customFormat="1" x14ac:dyDescent="0.15">
      <c r="A221" s="134" t="str">
        <f t="shared" si="9"/>
        <v>Davidon TriSet Straight Stream Only</v>
      </c>
      <c r="B221" s="185" t="s">
        <v>85</v>
      </c>
      <c r="C221" s="185">
        <v>0</v>
      </c>
      <c r="D221" s="12"/>
      <c r="E221" s="12"/>
      <c r="F221" s="12"/>
      <c r="G221" s="12"/>
      <c r="H221" s="51"/>
      <c r="I221" s="51"/>
      <c r="J221" s="51"/>
      <c r="K221" s="51"/>
      <c r="L221" s="51"/>
      <c r="M221" s="51"/>
      <c r="N221" s="51"/>
      <c r="O221" s="51"/>
      <c r="P221" s="184" t="s">
        <v>133</v>
      </c>
    </row>
    <row r="222" spans="1:16" s="42" customFormat="1" x14ac:dyDescent="0.15">
      <c r="A222" s="134" t="str">
        <f t="shared" si="9"/>
        <v>CP11TT 110° Flat Fan</v>
      </c>
      <c r="B222" s="12" t="s">
        <v>107</v>
      </c>
      <c r="C222" s="12">
        <v>0</v>
      </c>
      <c r="D222" s="12">
        <v>15</v>
      </c>
      <c r="E222" s="12">
        <v>30</v>
      </c>
      <c r="F222" s="12">
        <v>45</v>
      </c>
      <c r="G222" s="185"/>
      <c r="H222" s="51"/>
      <c r="I222" s="51"/>
      <c r="J222" s="51"/>
      <c r="K222" s="51"/>
      <c r="L222" s="51"/>
      <c r="M222" s="51"/>
      <c r="N222" s="51"/>
      <c r="O222" s="51"/>
      <c r="P222" s="184" t="s">
        <v>135</v>
      </c>
    </row>
    <row r="223" spans="1:16" s="42" customFormat="1" x14ac:dyDescent="0.15">
      <c r="A223" s="134">
        <f t="shared" si="9"/>
        <v>0</v>
      </c>
      <c r="B223" s="185"/>
      <c r="C223" s="185"/>
      <c r="D223" s="185"/>
      <c r="E223" s="185"/>
      <c r="F223" s="185"/>
      <c r="G223" s="12"/>
      <c r="H223" s="12"/>
      <c r="I223" s="12"/>
      <c r="J223" s="51"/>
      <c r="K223" s="51"/>
      <c r="L223" s="51"/>
      <c r="M223" s="51"/>
      <c r="N223" s="51"/>
      <c r="O223" s="51"/>
      <c r="P223" s="184" t="s">
        <v>135</v>
      </c>
    </row>
    <row r="224" spans="1:16" s="42" customFormat="1" ht="14" x14ac:dyDescent="0.15">
      <c r="A224" s="55"/>
      <c r="B224" s="12"/>
      <c r="C224" s="12"/>
      <c r="D224" s="12"/>
      <c r="E224" s="12"/>
      <c r="F224" s="12"/>
      <c r="G224" s="12"/>
      <c r="H224" s="51"/>
      <c r="I224" s="51"/>
      <c r="J224" s="51"/>
      <c r="K224" s="51"/>
      <c r="L224" s="51"/>
      <c r="M224" s="51"/>
      <c r="N224" s="51"/>
      <c r="O224" s="51"/>
      <c r="P224" s="56"/>
    </row>
    <row r="225" spans="1:16" s="42" customFormat="1" ht="15" thickBot="1" x14ac:dyDescent="0.2">
      <c r="A225" s="57"/>
      <c r="B225" s="65"/>
      <c r="C225" s="58"/>
      <c r="D225" s="58"/>
      <c r="E225" s="58"/>
      <c r="F225" s="58"/>
      <c r="G225" s="58"/>
      <c r="H225" s="58"/>
      <c r="I225" s="58"/>
      <c r="J225" s="58"/>
      <c r="K225" s="58"/>
      <c r="L225" s="58"/>
      <c r="M225" s="58"/>
      <c r="N225" s="58"/>
      <c r="O225" s="58"/>
      <c r="P225" s="59"/>
    </row>
    <row r="226" spans="1:16" s="42" customFormat="1" ht="14" thickBot="1" x14ac:dyDescent="0.2"/>
    <row r="227" spans="1:16" ht="14" thickBot="1" x14ac:dyDescent="0.2">
      <c r="A227" s="60" t="s">
        <v>31</v>
      </c>
      <c r="B227" s="53"/>
      <c r="C227" s="53"/>
      <c r="D227" s="53"/>
      <c r="E227" s="53"/>
      <c r="F227" s="53"/>
      <c r="G227" s="53"/>
      <c r="H227" s="53"/>
      <c r="I227" s="53"/>
      <c r="J227" s="53"/>
      <c r="K227" s="53"/>
      <c r="L227" s="53"/>
      <c r="M227" s="53"/>
      <c r="N227" s="53"/>
      <c r="O227" s="53"/>
      <c r="P227" s="54"/>
    </row>
    <row r="228" spans="1:16" x14ac:dyDescent="0.15">
      <c r="A228" s="134" t="str">
        <f>A2</f>
        <v>CP11TT 20° Flat Fan</v>
      </c>
      <c r="B228" s="66">
        <v>50</v>
      </c>
      <c r="C228" s="66">
        <v>55</v>
      </c>
      <c r="D228" s="66">
        <v>60</v>
      </c>
      <c r="E228" s="66">
        <v>65</v>
      </c>
      <c r="F228" s="66">
        <v>70</v>
      </c>
      <c r="G228" s="66">
        <v>75</v>
      </c>
      <c r="H228" s="66">
        <v>80</v>
      </c>
      <c r="I228" s="66">
        <v>85</v>
      </c>
      <c r="J228" s="66">
        <v>90</v>
      </c>
      <c r="K228" s="66">
        <v>95</v>
      </c>
      <c r="L228" s="66">
        <v>100</v>
      </c>
      <c r="M228" s="66">
        <v>105</v>
      </c>
      <c r="N228" s="66">
        <v>110</v>
      </c>
      <c r="O228" s="67">
        <v>115</v>
      </c>
      <c r="P228" s="68">
        <v>120</v>
      </c>
    </row>
    <row r="229" spans="1:16" x14ac:dyDescent="0.15">
      <c r="A229" s="134" t="str">
        <f t="shared" ref="A229:A244" si="10">A3</f>
        <v>CP11TT 40° Flat Fan</v>
      </c>
      <c r="B229" s="12">
        <v>50</v>
      </c>
      <c r="C229" s="12">
        <v>55</v>
      </c>
      <c r="D229" s="12">
        <v>60</v>
      </c>
      <c r="E229" s="12">
        <v>65</v>
      </c>
      <c r="F229" s="12">
        <v>70</v>
      </c>
      <c r="G229" s="12">
        <v>75</v>
      </c>
      <c r="H229" s="12">
        <v>80</v>
      </c>
      <c r="I229" s="12">
        <v>85</v>
      </c>
      <c r="J229" s="12">
        <v>90</v>
      </c>
      <c r="K229" s="12">
        <v>95</v>
      </c>
      <c r="L229" s="12">
        <v>100</v>
      </c>
      <c r="M229" s="12">
        <v>105</v>
      </c>
      <c r="N229" s="12">
        <v>110</v>
      </c>
      <c r="O229" s="12">
        <v>115</v>
      </c>
      <c r="P229" s="12">
        <v>120</v>
      </c>
    </row>
    <row r="230" spans="1:16" x14ac:dyDescent="0.15">
      <c r="A230" s="134" t="str">
        <f t="shared" si="10"/>
        <v>CP11TT 80° Flat Fan</v>
      </c>
      <c r="B230" s="12">
        <v>50</v>
      </c>
      <c r="C230" s="12">
        <v>55</v>
      </c>
      <c r="D230" s="12">
        <v>60</v>
      </c>
      <c r="E230" s="12">
        <v>65</v>
      </c>
      <c r="F230" s="12">
        <v>70</v>
      </c>
      <c r="G230" s="12">
        <v>75</v>
      </c>
      <c r="H230" s="12">
        <v>80</v>
      </c>
      <c r="I230" s="12">
        <v>85</v>
      </c>
      <c r="J230" s="12">
        <v>90</v>
      </c>
      <c r="K230" s="12">
        <v>95</v>
      </c>
      <c r="L230" s="12">
        <v>100</v>
      </c>
      <c r="M230" s="12">
        <v>105</v>
      </c>
      <c r="N230" s="12">
        <v>110</v>
      </c>
      <c r="O230" s="12">
        <v>115</v>
      </c>
      <c r="P230" s="12">
        <v>120</v>
      </c>
    </row>
    <row r="231" spans="1:16" x14ac:dyDescent="0.15">
      <c r="A231" s="134" t="str">
        <f t="shared" si="10"/>
        <v>CP11TT Straight Stream</v>
      </c>
      <c r="B231" s="185">
        <v>70</v>
      </c>
      <c r="C231" s="185">
        <v>75</v>
      </c>
      <c r="D231" s="185">
        <v>80</v>
      </c>
      <c r="E231" s="185">
        <v>85</v>
      </c>
      <c r="F231" s="185">
        <v>90</v>
      </c>
      <c r="G231" s="185">
        <v>95</v>
      </c>
      <c r="H231" s="185">
        <v>100</v>
      </c>
      <c r="I231" s="185">
        <v>105</v>
      </c>
      <c r="J231" s="185">
        <v>110</v>
      </c>
      <c r="K231" s="185">
        <v>115</v>
      </c>
      <c r="L231" s="185">
        <v>120</v>
      </c>
      <c r="M231" s="12"/>
      <c r="N231" s="12"/>
      <c r="O231" s="12"/>
      <c r="P231" s="12"/>
    </row>
    <row r="232" spans="1:16" x14ac:dyDescent="0.15">
      <c r="A232" s="134" t="str">
        <f t="shared" si="10"/>
        <v>Standard 40° Flat Fan</v>
      </c>
      <c r="B232" s="12">
        <v>50</v>
      </c>
      <c r="C232" s="12">
        <v>55</v>
      </c>
      <c r="D232" s="12">
        <v>60</v>
      </c>
      <c r="E232" s="12">
        <v>65</v>
      </c>
      <c r="F232" s="12">
        <v>70</v>
      </c>
      <c r="G232" s="12">
        <v>75</v>
      </c>
      <c r="H232" s="12">
        <v>80</v>
      </c>
      <c r="I232" s="12">
        <v>85</v>
      </c>
      <c r="J232" s="12">
        <v>90</v>
      </c>
      <c r="K232" s="12">
        <v>95</v>
      </c>
      <c r="L232" s="12">
        <v>100</v>
      </c>
      <c r="M232" s="12">
        <v>105</v>
      </c>
      <c r="N232" s="12">
        <v>110</v>
      </c>
      <c r="O232" s="12">
        <v>115</v>
      </c>
      <c r="P232" s="12">
        <v>120</v>
      </c>
    </row>
    <row r="233" spans="1:16" x14ac:dyDescent="0.15">
      <c r="A233" s="134" t="str">
        <f t="shared" si="10"/>
        <v>Standard 80° Flat Fan</v>
      </c>
      <c r="B233" s="12">
        <v>50</v>
      </c>
      <c r="C233" s="12">
        <v>55</v>
      </c>
      <c r="D233" s="12">
        <v>60</v>
      </c>
      <c r="E233" s="12">
        <v>65</v>
      </c>
      <c r="F233" s="12">
        <v>70</v>
      </c>
      <c r="G233" s="12">
        <v>75</v>
      </c>
      <c r="H233" s="12">
        <v>80</v>
      </c>
      <c r="I233" s="12">
        <v>85</v>
      </c>
      <c r="J233" s="12">
        <v>90</v>
      </c>
      <c r="K233" s="12">
        <v>95</v>
      </c>
      <c r="L233" s="12">
        <v>100</v>
      </c>
      <c r="M233" s="12">
        <v>105</v>
      </c>
      <c r="N233" s="12">
        <v>110</v>
      </c>
      <c r="O233" s="12">
        <v>115</v>
      </c>
      <c r="P233" s="12">
        <v>120</v>
      </c>
    </row>
    <row r="234" spans="1:16" x14ac:dyDescent="0.15">
      <c r="A234" s="134" t="str">
        <f t="shared" si="10"/>
        <v>Steel Disc Core Straight Stream</v>
      </c>
      <c r="B234" s="185">
        <v>70</v>
      </c>
      <c r="C234" s="185">
        <v>75</v>
      </c>
      <c r="D234" s="185">
        <v>80</v>
      </c>
      <c r="E234" s="185">
        <v>85</v>
      </c>
      <c r="F234" s="185">
        <v>90</v>
      </c>
      <c r="G234" s="185">
        <v>95</v>
      </c>
      <c r="H234" s="185">
        <v>100</v>
      </c>
      <c r="I234" s="185">
        <v>105</v>
      </c>
      <c r="J234" s="185">
        <v>110</v>
      </c>
      <c r="K234" s="185">
        <v>115</v>
      </c>
      <c r="L234" s="185">
        <v>120</v>
      </c>
      <c r="M234" s="12"/>
      <c r="N234" s="12"/>
      <c r="O234" s="12"/>
      <c r="P234" s="12"/>
    </row>
    <row r="235" spans="1:16" x14ac:dyDescent="0.15">
      <c r="A235" s="134" t="str">
        <f t="shared" si="10"/>
        <v>Ceramic Disc Core Straight Stream</v>
      </c>
      <c r="B235" s="185">
        <v>70</v>
      </c>
      <c r="C235" s="185">
        <v>75</v>
      </c>
      <c r="D235" s="185">
        <v>80</v>
      </c>
      <c r="E235" s="185">
        <v>85</v>
      </c>
      <c r="F235" s="185">
        <v>90</v>
      </c>
      <c r="G235" s="185">
        <v>95</v>
      </c>
      <c r="H235" s="185">
        <v>100</v>
      </c>
      <c r="I235" s="185">
        <v>105</v>
      </c>
      <c r="J235" s="185">
        <v>110</v>
      </c>
      <c r="K235" s="185">
        <v>115</v>
      </c>
      <c r="L235" s="185">
        <v>120</v>
      </c>
      <c r="M235" s="12"/>
      <c r="N235" s="12"/>
      <c r="O235" s="12"/>
      <c r="P235" s="12"/>
    </row>
    <row r="236" spans="1:16" x14ac:dyDescent="0.15">
      <c r="A236" s="134" t="str">
        <f t="shared" si="10"/>
        <v>CP09 Deflection Angles Only</v>
      </c>
      <c r="B236" s="12">
        <v>50</v>
      </c>
      <c r="C236" s="12">
        <v>55</v>
      </c>
      <c r="D236" s="12">
        <v>60</v>
      </c>
      <c r="E236" s="12">
        <v>65</v>
      </c>
      <c r="F236" s="12">
        <v>70</v>
      </c>
      <c r="G236" s="12">
        <v>75</v>
      </c>
      <c r="H236" s="12">
        <v>80</v>
      </c>
      <c r="I236" s="12">
        <v>85</v>
      </c>
      <c r="J236" s="12">
        <v>90</v>
      </c>
      <c r="K236" s="12">
        <v>95</v>
      </c>
      <c r="L236" s="12">
        <v>100</v>
      </c>
      <c r="M236" s="12">
        <v>105</v>
      </c>
      <c r="N236" s="12">
        <v>110</v>
      </c>
      <c r="O236" s="12">
        <v>115</v>
      </c>
      <c r="P236" s="12">
        <v>120</v>
      </c>
    </row>
    <row r="237" spans="1:16" x14ac:dyDescent="0.15">
      <c r="A237" s="134" t="str">
        <f t="shared" si="10"/>
        <v>Davidon TriSet Deflection Angles Only</v>
      </c>
      <c r="B237" s="12">
        <v>50</v>
      </c>
      <c r="C237" s="12">
        <v>55</v>
      </c>
      <c r="D237" s="12">
        <v>60</v>
      </c>
      <c r="E237" s="12">
        <v>65</v>
      </c>
      <c r="F237" s="12">
        <v>70</v>
      </c>
      <c r="G237" s="12">
        <v>75</v>
      </c>
      <c r="H237" s="12">
        <v>80</v>
      </c>
      <c r="I237" s="12">
        <v>85</v>
      </c>
      <c r="J237" s="12">
        <v>90</v>
      </c>
      <c r="K237" s="12">
        <v>95</v>
      </c>
      <c r="L237" s="12">
        <v>100</v>
      </c>
      <c r="M237" s="12">
        <v>105</v>
      </c>
      <c r="N237" s="12">
        <v>110</v>
      </c>
      <c r="O237" s="12">
        <v>115</v>
      </c>
      <c r="P237" s="12">
        <v>120</v>
      </c>
    </row>
    <row r="238" spans="1:16" x14ac:dyDescent="0.15">
      <c r="A238" s="134" t="str">
        <f t="shared" si="10"/>
        <v>CP03</v>
      </c>
      <c r="B238" s="12">
        <v>50</v>
      </c>
      <c r="C238" s="12">
        <v>55</v>
      </c>
      <c r="D238" s="12">
        <v>60</v>
      </c>
      <c r="E238" s="12">
        <v>65</v>
      </c>
      <c r="F238" s="12">
        <v>70</v>
      </c>
      <c r="G238" s="12">
        <v>75</v>
      </c>
      <c r="H238" s="12">
        <v>80</v>
      </c>
      <c r="I238" s="12">
        <v>85</v>
      </c>
      <c r="J238" s="12">
        <v>90</v>
      </c>
      <c r="K238" s="12">
        <v>95</v>
      </c>
      <c r="L238" s="12">
        <v>100</v>
      </c>
      <c r="M238" s="12">
        <v>105</v>
      </c>
      <c r="N238" s="12">
        <v>110</v>
      </c>
      <c r="O238" s="12">
        <v>115</v>
      </c>
      <c r="P238" s="12">
        <v>120</v>
      </c>
    </row>
    <row r="239" spans="1:16" x14ac:dyDescent="0.15">
      <c r="A239" s="134" t="str">
        <f t="shared" si="10"/>
        <v>Steel Disc Core 45</v>
      </c>
      <c r="B239" s="12">
        <v>50</v>
      </c>
      <c r="C239" s="12">
        <v>55</v>
      </c>
      <c r="D239" s="12">
        <v>60</v>
      </c>
      <c r="E239" s="12">
        <v>65</v>
      </c>
      <c r="F239" s="12">
        <v>70</v>
      </c>
      <c r="G239" s="12">
        <v>75</v>
      </c>
      <c r="H239" s="12">
        <v>80</v>
      </c>
      <c r="I239" s="12">
        <v>85</v>
      </c>
      <c r="J239" s="12">
        <v>90</v>
      </c>
      <c r="K239" s="12">
        <v>95</v>
      </c>
      <c r="L239" s="12">
        <v>100</v>
      </c>
      <c r="M239" s="12">
        <v>105</v>
      </c>
      <c r="N239" s="12">
        <v>110</v>
      </c>
      <c r="O239" s="12">
        <v>115</v>
      </c>
      <c r="P239" s="12">
        <v>120</v>
      </c>
    </row>
    <row r="240" spans="1:16" x14ac:dyDescent="0.15">
      <c r="A240" s="134" t="str">
        <f t="shared" si="10"/>
        <v>Ceramic Disc Core 45</v>
      </c>
      <c r="B240" s="12">
        <v>50</v>
      </c>
      <c r="C240" s="12">
        <v>55</v>
      </c>
      <c r="D240" s="12">
        <v>60</v>
      </c>
      <c r="E240" s="12">
        <v>65</v>
      </c>
      <c r="F240" s="12">
        <v>70</v>
      </c>
      <c r="G240" s="12">
        <v>75</v>
      </c>
      <c r="H240" s="12">
        <v>80</v>
      </c>
      <c r="I240" s="12">
        <v>85</v>
      </c>
      <c r="J240" s="12">
        <v>90</v>
      </c>
      <c r="K240" s="12">
        <v>95</v>
      </c>
      <c r="L240" s="12">
        <v>100</v>
      </c>
      <c r="M240" s="12">
        <v>105</v>
      </c>
      <c r="N240" s="12">
        <v>110</v>
      </c>
      <c r="O240" s="12">
        <v>115</v>
      </c>
      <c r="P240" s="12">
        <v>120</v>
      </c>
    </row>
    <row r="241" spans="1:16" x14ac:dyDescent="0.15">
      <c r="A241" s="134" t="str">
        <f t="shared" si="10"/>
        <v>CP09 Straight Stream Only</v>
      </c>
      <c r="B241" s="185">
        <v>70</v>
      </c>
      <c r="C241" s="185">
        <v>75</v>
      </c>
      <c r="D241" s="185">
        <v>80</v>
      </c>
      <c r="E241" s="185">
        <v>85</v>
      </c>
      <c r="F241" s="185">
        <v>90</v>
      </c>
      <c r="G241" s="185">
        <v>95</v>
      </c>
      <c r="H241" s="185">
        <v>100</v>
      </c>
      <c r="I241" s="185">
        <v>105</v>
      </c>
      <c r="J241" s="185">
        <v>110</v>
      </c>
      <c r="K241" s="185">
        <v>115</v>
      </c>
      <c r="L241" s="185">
        <v>120</v>
      </c>
      <c r="M241" s="12"/>
      <c r="N241" s="12"/>
      <c r="O241" s="12"/>
      <c r="P241" s="12"/>
    </row>
    <row r="242" spans="1:16" ht="14" thickBot="1" x14ac:dyDescent="0.2">
      <c r="A242" s="134" t="str">
        <f t="shared" si="10"/>
        <v>Davidon TriSet Straight Stream Only</v>
      </c>
      <c r="B242" s="185">
        <v>70</v>
      </c>
      <c r="C242" s="185">
        <v>75</v>
      </c>
      <c r="D242" s="185">
        <v>80</v>
      </c>
      <c r="E242" s="185">
        <v>85</v>
      </c>
      <c r="F242" s="185">
        <v>90</v>
      </c>
      <c r="G242" s="185">
        <v>95</v>
      </c>
      <c r="H242" s="185">
        <v>100</v>
      </c>
      <c r="I242" s="185">
        <v>105</v>
      </c>
      <c r="J242" s="185">
        <v>110</v>
      </c>
      <c r="K242" s="185">
        <v>115</v>
      </c>
      <c r="L242" s="185">
        <v>120</v>
      </c>
      <c r="M242" s="12"/>
      <c r="N242" s="12"/>
      <c r="O242" s="12"/>
      <c r="P242" s="56"/>
    </row>
    <row r="243" spans="1:16" x14ac:dyDescent="0.15">
      <c r="A243" s="134" t="str">
        <f t="shared" si="10"/>
        <v>CP11TT 110° Flat Fan</v>
      </c>
      <c r="B243" s="66">
        <v>50</v>
      </c>
      <c r="C243" s="66">
        <v>55</v>
      </c>
      <c r="D243" s="66">
        <v>60</v>
      </c>
      <c r="E243" s="66">
        <v>65</v>
      </c>
      <c r="F243" s="66">
        <v>70</v>
      </c>
      <c r="G243" s="66">
        <v>75</v>
      </c>
      <c r="H243" s="66">
        <v>80</v>
      </c>
      <c r="I243" s="66">
        <v>85</v>
      </c>
      <c r="J243" s="66">
        <v>90</v>
      </c>
      <c r="K243" s="66">
        <v>95</v>
      </c>
      <c r="L243" s="66">
        <v>100</v>
      </c>
      <c r="M243" s="66">
        <v>105</v>
      </c>
      <c r="N243" s="66">
        <v>110</v>
      </c>
      <c r="O243" s="67">
        <v>115</v>
      </c>
      <c r="P243" s="68">
        <v>120</v>
      </c>
    </row>
    <row r="244" spans="1:16" x14ac:dyDescent="0.15">
      <c r="A244" s="134">
        <f t="shared" si="10"/>
        <v>0</v>
      </c>
      <c r="B244" s="185"/>
      <c r="C244" s="185"/>
      <c r="D244" s="185"/>
      <c r="E244" s="185"/>
      <c r="F244" s="185"/>
      <c r="G244" s="185"/>
      <c r="H244" s="185"/>
      <c r="I244" s="185"/>
      <c r="J244" s="185"/>
      <c r="K244" s="185"/>
      <c r="L244" s="185"/>
      <c r="M244" s="12"/>
      <c r="N244" s="12"/>
      <c r="O244" s="12"/>
      <c r="P244" s="56"/>
    </row>
    <row r="245" spans="1:16" ht="14" x14ac:dyDescent="0.15">
      <c r="A245" s="55"/>
      <c r="B245" s="12"/>
      <c r="C245" s="12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  <c r="O245" s="12"/>
      <c r="P245" s="56"/>
    </row>
    <row r="246" spans="1:16" ht="15" thickBot="1" x14ac:dyDescent="0.2">
      <c r="A246" s="57"/>
      <c r="B246" s="65"/>
      <c r="C246" s="65"/>
      <c r="D246" s="65"/>
      <c r="E246" s="65"/>
      <c r="F246" s="65"/>
      <c r="G246" s="65"/>
      <c r="H246" s="65"/>
      <c r="I246" s="65"/>
      <c r="J246" s="65"/>
      <c r="K246" s="65"/>
      <c r="L246" s="65"/>
      <c r="M246" s="65"/>
      <c r="N246" s="65"/>
      <c r="O246" s="65"/>
      <c r="P246" s="59"/>
    </row>
    <row r="248" spans="1:16" ht="14" thickBot="1" x14ac:dyDescent="0.2"/>
    <row r="249" spans="1:16" ht="14" thickBot="1" x14ac:dyDescent="0.2">
      <c r="A249" s="60" t="s">
        <v>37</v>
      </c>
      <c r="B249" s="187"/>
      <c r="C249" s="187"/>
      <c r="D249" s="187"/>
      <c r="E249" s="187"/>
      <c r="F249" s="187"/>
      <c r="G249" s="187"/>
      <c r="H249" s="187"/>
      <c r="I249" s="187"/>
      <c r="J249" s="187"/>
      <c r="K249" s="187"/>
      <c r="L249" s="187"/>
      <c r="M249" s="187"/>
      <c r="N249" s="187"/>
      <c r="O249" s="187"/>
      <c r="P249" s="188"/>
    </row>
    <row r="250" spans="1:16" x14ac:dyDescent="0.15">
      <c r="A250" s="189" t="str">
        <f t="shared" ref="A250:A266" si="11">A2</f>
        <v>CP11TT 20° Flat Fan</v>
      </c>
      <c r="B250" s="15">
        <v>30</v>
      </c>
      <c r="C250" s="15">
        <v>35</v>
      </c>
      <c r="D250" s="15">
        <v>40</v>
      </c>
      <c r="E250" s="133">
        <v>45</v>
      </c>
      <c r="F250" s="133">
        <v>50</v>
      </c>
      <c r="G250" s="133">
        <v>55</v>
      </c>
      <c r="H250" s="133">
        <v>60</v>
      </c>
      <c r="I250" s="15"/>
      <c r="J250" s="15"/>
      <c r="K250" s="15"/>
      <c r="L250" s="15"/>
      <c r="M250" s="15"/>
      <c r="N250" s="15"/>
      <c r="O250" s="15"/>
      <c r="P250" s="16" t="s">
        <v>123</v>
      </c>
    </row>
    <row r="251" spans="1:16" x14ac:dyDescent="0.15">
      <c r="A251" s="189" t="str">
        <f t="shared" si="11"/>
        <v>CP11TT 40° Flat Fan</v>
      </c>
      <c r="B251" s="15">
        <v>30</v>
      </c>
      <c r="C251" s="15">
        <v>35</v>
      </c>
      <c r="D251" s="15">
        <v>40</v>
      </c>
      <c r="E251" s="133">
        <v>45</v>
      </c>
      <c r="F251" s="133">
        <v>50</v>
      </c>
      <c r="G251" s="133">
        <v>55</v>
      </c>
      <c r="H251" s="133">
        <v>60</v>
      </c>
      <c r="I251" s="15"/>
      <c r="J251" s="15"/>
      <c r="K251" s="15"/>
      <c r="L251" s="15"/>
      <c r="M251" s="15"/>
      <c r="N251" s="15"/>
      <c r="O251" s="15"/>
      <c r="P251" s="16" t="s">
        <v>123</v>
      </c>
    </row>
    <row r="252" spans="1:16" x14ac:dyDescent="0.15">
      <c r="A252" s="189" t="str">
        <f t="shared" si="11"/>
        <v>CP11TT 80° Flat Fan</v>
      </c>
      <c r="B252" s="15">
        <v>30</v>
      </c>
      <c r="C252" s="15">
        <v>35</v>
      </c>
      <c r="D252" s="15">
        <v>40</v>
      </c>
      <c r="E252" s="133">
        <v>45</v>
      </c>
      <c r="F252" s="133">
        <v>50</v>
      </c>
      <c r="G252" s="133">
        <v>55</v>
      </c>
      <c r="H252" s="133">
        <v>60</v>
      </c>
      <c r="I252" s="15"/>
      <c r="J252" s="15"/>
      <c r="K252" s="15"/>
      <c r="L252" s="15"/>
      <c r="M252" s="15"/>
      <c r="N252" s="15"/>
      <c r="O252" s="15"/>
      <c r="P252" s="16" t="s">
        <v>123</v>
      </c>
    </row>
    <row r="253" spans="1:16" x14ac:dyDescent="0.15">
      <c r="A253" s="189" t="str">
        <f t="shared" si="11"/>
        <v>CP11TT Straight Stream</v>
      </c>
      <c r="B253" s="15">
        <v>30</v>
      </c>
      <c r="C253" s="15">
        <v>35</v>
      </c>
      <c r="D253" s="15">
        <v>40</v>
      </c>
      <c r="E253" s="133">
        <v>45</v>
      </c>
      <c r="F253" s="133">
        <v>50</v>
      </c>
      <c r="G253" s="133">
        <v>55</v>
      </c>
      <c r="H253" s="133">
        <v>60</v>
      </c>
      <c r="I253" s="15"/>
      <c r="J253" s="15"/>
      <c r="K253" s="15"/>
      <c r="L253" s="15"/>
      <c r="M253" s="15"/>
      <c r="N253" s="15"/>
      <c r="O253" s="15"/>
      <c r="P253" s="16" t="s">
        <v>123</v>
      </c>
    </row>
    <row r="254" spans="1:16" x14ac:dyDescent="0.15">
      <c r="A254" s="189" t="str">
        <f t="shared" si="11"/>
        <v>Standard 40° Flat Fan</v>
      </c>
      <c r="B254" s="15">
        <v>30</v>
      </c>
      <c r="C254" s="15">
        <v>35</v>
      </c>
      <c r="D254" s="15">
        <v>40</v>
      </c>
      <c r="E254" s="133">
        <v>45</v>
      </c>
      <c r="F254" s="133">
        <v>50</v>
      </c>
      <c r="G254" s="133">
        <v>55</v>
      </c>
      <c r="H254" s="133">
        <v>60</v>
      </c>
      <c r="I254" s="15"/>
      <c r="J254" s="15"/>
      <c r="K254" s="15"/>
      <c r="L254" s="15"/>
      <c r="M254" s="15"/>
      <c r="N254" s="15"/>
      <c r="O254" s="15"/>
      <c r="P254" s="16" t="s">
        <v>123</v>
      </c>
    </row>
    <row r="255" spans="1:16" x14ac:dyDescent="0.15">
      <c r="A255" s="189" t="str">
        <f t="shared" si="11"/>
        <v>Standard 80° Flat Fan</v>
      </c>
      <c r="B255" s="15">
        <v>30</v>
      </c>
      <c r="C255" s="15">
        <v>35</v>
      </c>
      <c r="D255" s="15">
        <v>40</v>
      </c>
      <c r="E255" s="133">
        <v>45</v>
      </c>
      <c r="F255" s="133">
        <v>50</v>
      </c>
      <c r="G255" s="133">
        <v>55</v>
      </c>
      <c r="H255" s="133">
        <v>60</v>
      </c>
      <c r="I255" s="15"/>
      <c r="J255" s="15"/>
      <c r="K255" s="15"/>
      <c r="L255" s="15"/>
      <c r="M255" s="15"/>
      <c r="N255" s="15"/>
      <c r="O255" s="15"/>
      <c r="P255" s="16" t="s">
        <v>123</v>
      </c>
    </row>
    <row r="256" spans="1:16" x14ac:dyDescent="0.15">
      <c r="A256" s="189" t="str">
        <f t="shared" si="11"/>
        <v>Steel Disc Core Straight Stream</v>
      </c>
      <c r="B256" s="15">
        <v>30</v>
      </c>
      <c r="C256" s="15">
        <v>35</v>
      </c>
      <c r="D256" s="15">
        <v>40</v>
      </c>
      <c r="E256" s="133">
        <v>45</v>
      </c>
      <c r="F256" s="133">
        <v>50</v>
      </c>
      <c r="G256" s="133">
        <v>55</v>
      </c>
      <c r="H256" s="133">
        <v>60</v>
      </c>
      <c r="I256" s="15"/>
      <c r="J256" s="15"/>
      <c r="K256" s="15"/>
      <c r="L256" s="15"/>
      <c r="M256" s="15"/>
      <c r="N256" s="15"/>
      <c r="O256" s="15"/>
      <c r="P256" s="16" t="s">
        <v>123</v>
      </c>
    </row>
    <row r="257" spans="1:16" x14ac:dyDescent="0.15">
      <c r="A257" s="189" t="str">
        <f t="shared" si="11"/>
        <v>Ceramic Disc Core Straight Stream</v>
      </c>
      <c r="B257" s="15">
        <v>30</v>
      </c>
      <c r="C257" s="15">
        <v>35</v>
      </c>
      <c r="D257" s="15">
        <v>40</v>
      </c>
      <c r="E257" s="133">
        <v>45</v>
      </c>
      <c r="F257" s="133">
        <v>50</v>
      </c>
      <c r="G257" s="133">
        <v>55</v>
      </c>
      <c r="H257" s="133">
        <v>60</v>
      </c>
      <c r="I257" s="15"/>
      <c r="J257" s="15"/>
      <c r="K257" s="15"/>
      <c r="L257" s="15"/>
      <c r="M257" s="15"/>
      <c r="N257" s="15"/>
      <c r="O257" s="15"/>
      <c r="P257" s="16" t="s">
        <v>123</v>
      </c>
    </row>
    <row r="258" spans="1:16" x14ac:dyDescent="0.15">
      <c r="A258" s="189" t="str">
        <f t="shared" si="11"/>
        <v>CP09 Deflection Angles Only</v>
      </c>
      <c r="B258" s="15">
        <v>30</v>
      </c>
      <c r="C258" s="15">
        <v>35</v>
      </c>
      <c r="D258" s="15">
        <v>40</v>
      </c>
      <c r="E258" s="133">
        <v>45</v>
      </c>
      <c r="F258" s="133">
        <v>50</v>
      </c>
      <c r="G258" s="133">
        <v>55</v>
      </c>
      <c r="H258" s="133">
        <v>60</v>
      </c>
      <c r="I258" s="15"/>
      <c r="J258" s="15"/>
      <c r="K258" s="15"/>
      <c r="L258" s="15"/>
      <c r="M258" s="15"/>
      <c r="N258" s="15"/>
      <c r="O258" s="15"/>
      <c r="P258" s="16" t="s">
        <v>123</v>
      </c>
    </row>
    <row r="259" spans="1:16" x14ac:dyDescent="0.15">
      <c r="A259" s="189" t="str">
        <f t="shared" si="11"/>
        <v>Davidon TriSet Deflection Angles Only</v>
      </c>
      <c r="B259" s="15">
        <v>30</v>
      </c>
      <c r="C259" s="15">
        <v>35</v>
      </c>
      <c r="D259" s="15">
        <v>40</v>
      </c>
      <c r="E259" s="133">
        <v>45</v>
      </c>
      <c r="F259" s="133">
        <v>50</v>
      </c>
      <c r="G259" s="133">
        <v>55</v>
      </c>
      <c r="H259" s="133">
        <v>60</v>
      </c>
      <c r="I259" s="15"/>
      <c r="J259" s="15"/>
      <c r="K259" s="15"/>
      <c r="L259" s="15"/>
      <c r="M259" s="15"/>
      <c r="N259" s="15"/>
      <c r="O259" s="15"/>
      <c r="P259" s="16" t="s">
        <v>123</v>
      </c>
    </row>
    <row r="260" spans="1:16" x14ac:dyDescent="0.15">
      <c r="A260" s="189" t="str">
        <f t="shared" si="11"/>
        <v>CP03</v>
      </c>
      <c r="B260" s="15">
        <v>30</v>
      </c>
      <c r="C260" s="15">
        <v>35</v>
      </c>
      <c r="D260" s="15">
        <v>40</v>
      </c>
      <c r="E260" s="133">
        <v>45</v>
      </c>
      <c r="F260" s="133">
        <v>50</v>
      </c>
      <c r="G260" s="133">
        <v>55</v>
      </c>
      <c r="H260" s="133">
        <v>60</v>
      </c>
      <c r="I260" s="15"/>
      <c r="J260" s="15"/>
      <c r="K260" s="15"/>
      <c r="L260" s="15"/>
      <c r="M260" s="15"/>
      <c r="N260" s="15"/>
      <c r="O260" s="15"/>
      <c r="P260" s="16" t="s">
        <v>123</v>
      </c>
    </row>
    <row r="261" spans="1:16" x14ac:dyDescent="0.15">
      <c r="A261" s="189" t="str">
        <f t="shared" si="11"/>
        <v>Steel Disc Core 45</v>
      </c>
      <c r="B261" s="15">
        <v>30</v>
      </c>
      <c r="C261" s="15">
        <v>35</v>
      </c>
      <c r="D261" s="15">
        <v>40</v>
      </c>
      <c r="E261" s="133">
        <v>45</v>
      </c>
      <c r="F261" s="133">
        <v>50</v>
      </c>
      <c r="G261" s="133">
        <v>55</v>
      </c>
      <c r="H261" s="133">
        <v>60</v>
      </c>
      <c r="I261" s="15"/>
      <c r="J261" s="15"/>
      <c r="K261" s="15"/>
      <c r="L261" s="15"/>
      <c r="M261" s="15"/>
      <c r="N261" s="15"/>
      <c r="O261" s="15"/>
      <c r="P261" s="16" t="s">
        <v>123</v>
      </c>
    </row>
    <row r="262" spans="1:16" x14ac:dyDescent="0.15">
      <c r="A262" s="189" t="str">
        <f t="shared" si="11"/>
        <v>Ceramic Disc Core 45</v>
      </c>
      <c r="B262" s="15">
        <v>30</v>
      </c>
      <c r="C262" s="15">
        <v>35</v>
      </c>
      <c r="D262" s="15">
        <v>40</v>
      </c>
      <c r="E262" s="133">
        <v>45</v>
      </c>
      <c r="F262" s="133">
        <v>50</v>
      </c>
      <c r="G262" s="133">
        <v>55</v>
      </c>
      <c r="H262" s="133">
        <v>60</v>
      </c>
      <c r="I262" s="15"/>
      <c r="J262" s="15"/>
      <c r="K262" s="15"/>
      <c r="L262" s="15"/>
      <c r="M262" s="15"/>
      <c r="N262" s="15"/>
      <c r="O262" s="15"/>
      <c r="P262" s="16" t="s">
        <v>123</v>
      </c>
    </row>
    <row r="263" spans="1:16" x14ac:dyDescent="0.15">
      <c r="A263" s="189" t="str">
        <f t="shared" si="11"/>
        <v>CP09 Straight Stream Only</v>
      </c>
      <c r="B263" s="15">
        <v>30</v>
      </c>
      <c r="C263" s="15">
        <v>35</v>
      </c>
      <c r="D263" s="15">
        <v>40</v>
      </c>
      <c r="E263" s="133">
        <v>45</v>
      </c>
      <c r="F263" s="133">
        <v>50</v>
      </c>
      <c r="G263" s="133">
        <v>55</v>
      </c>
      <c r="H263" s="133">
        <v>60</v>
      </c>
      <c r="I263" s="15"/>
      <c r="J263" s="15"/>
      <c r="K263" s="15"/>
      <c r="L263" s="15"/>
      <c r="M263" s="15"/>
      <c r="N263" s="15"/>
      <c r="O263" s="15"/>
      <c r="P263" s="16" t="s">
        <v>123</v>
      </c>
    </row>
    <row r="264" spans="1:16" x14ac:dyDescent="0.15">
      <c r="A264" s="189" t="str">
        <f t="shared" si="11"/>
        <v>Davidon TriSet Straight Stream Only</v>
      </c>
      <c r="B264" s="15">
        <v>30</v>
      </c>
      <c r="C264" s="15">
        <v>35</v>
      </c>
      <c r="D264" s="15">
        <v>40</v>
      </c>
      <c r="E264" s="133">
        <v>45</v>
      </c>
      <c r="F264" s="133">
        <v>50</v>
      </c>
      <c r="G264" s="133">
        <v>55</v>
      </c>
      <c r="H264" s="133">
        <v>60</v>
      </c>
      <c r="I264" s="15"/>
      <c r="J264" s="15"/>
      <c r="K264" s="15"/>
      <c r="L264" s="15"/>
      <c r="M264" s="15"/>
      <c r="N264" s="15"/>
      <c r="O264" s="15"/>
      <c r="P264" s="16" t="s">
        <v>123</v>
      </c>
    </row>
    <row r="265" spans="1:16" x14ac:dyDescent="0.15">
      <c r="A265" s="189" t="str">
        <f t="shared" si="11"/>
        <v>CP11TT 110° Flat Fan</v>
      </c>
      <c r="B265" s="15">
        <v>30</v>
      </c>
      <c r="C265" s="15">
        <v>35</v>
      </c>
      <c r="D265" s="15">
        <v>40</v>
      </c>
      <c r="E265" s="133">
        <v>45</v>
      </c>
      <c r="F265" s="133">
        <v>50</v>
      </c>
      <c r="G265" s="133">
        <v>55</v>
      </c>
      <c r="H265" s="133">
        <v>60</v>
      </c>
      <c r="I265" s="133"/>
      <c r="J265" s="15"/>
      <c r="K265" s="15"/>
      <c r="L265" s="15"/>
      <c r="M265" s="15"/>
      <c r="N265" s="15"/>
      <c r="O265" s="15"/>
      <c r="P265" s="16" t="s">
        <v>123</v>
      </c>
    </row>
    <row r="266" spans="1:16" x14ac:dyDescent="0.15">
      <c r="A266" s="189">
        <f t="shared" si="11"/>
        <v>0</v>
      </c>
      <c r="B266" s="15"/>
      <c r="C266" s="15"/>
      <c r="D266" s="15"/>
      <c r="E266" s="133"/>
      <c r="F266" s="133"/>
      <c r="G266" s="133"/>
      <c r="H266" s="133"/>
      <c r="I266" s="133"/>
      <c r="J266" s="15"/>
      <c r="K266" s="15"/>
      <c r="L266" s="15"/>
      <c r="M266" s="15"/>
      <c r="N266" s="15"/>
      <c r="O266" s="15"/>
      <c r="P266" s="16" t="s">
        <v>123</v>
      </c>
    </row>
    <row r="267" spans="1:16" x14ac:dyDescent="0.15">
      <c r="A267" s="189">
        <f t="shared" ref="A267" si="12">A20</f>
        <v>0</v>
      </c>
      <c r="B267" s="15"/>
      <c r="C267" s="15"/>
      <c r="D267" s="15"/>
      <c r="E267" s="15"/>
      <c r="F267" s="15"/>
      <c r="G267" s="15"/>
      <c r="H267" s="15"/>
      <c r="I267" s="15"/>
      <c r="J267" s="15"/>
      <c r="K267" s="15"/>
      <c r="L267" s="15"/>
      <c r="M267" s="15"/>
      <c r="N267" s="15"/>
      <c r="O267" s="15"/>
      <c r="P267" s="16"/>
    </row>
    <row r="268" spans="1:16" ht="14" thickBot="1" x14ac:dyDescent="0.2">
      <c r="A268" s="190"/>
      <c r="B268" s="17"/>
      <c r="C268" s="17"/>
      <c r="D268" s="17"/>
      <c r="E268" s="17"/>
      <c r="F268" s="17"/>
      <c r="G268" s="17"/>
      <c r="H268" s="17"/>
      <c r="I268" s="17"/>
      <c r="J268" s="17"/>
      <c r="K268" s="17"/>
      <c r="L268" s="17"/>
      <c r="M268" s="17"/>
      <c r="N268" s="17"/>
      <c r="O268" s="17"/>
      <c r="P268" s="18"/>
    </row>
    <row r="1048576" spans="2:8" x14ac:dyDescent="0.15">
      <c r="B1048576" s="15">
        <v>30</v>
      </c>
      <c r="C1048576" s="15">
        <v>35</v>
      </c>
      <c r="D1048576" s="15">
        <v>40</v>
      </c>
      <c r="E1048576" s="133">
        <v>45</v>
      </c>
      <c r="F1048576" s="133">
        <v>50</v>
      </c>
      <c r="G1048576" s="133">
        <v>55</v>
      </c>
      <c r="H1048576" s="133">
        <v>60</v>
      </c>
    </row>
  </sheetData>
  <sheetProtection selectLockedCells="1" selectUnlockedCells="1"/>
  <sortState ref="V63:AC76">
    <sortCondition ref="V63"/>
  </sortState>
  <mergeCells count="2">
    <mergeCell ref="D1:R1"/>
    <mergeCell ref="D2:R2"/>
  </mergeCells>
  <pageMargins left="0.7" right="0.7" top="0.75" bottom="0.75" header="0.3" footer="0.3"/>
  <pageSetup orientation="portrait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autoPageBreaks="0"/>
  </sheetPr>
  <dimension ref="A1:N61"/>
  <sheetViews>
    <sheetView zoomScale="85" zoomScaleNormal="85" zoomScalePageLayoutView="85" workbookViewId="0">
      <selection activeCell="H11" sqref="H11"/>
    </sheetView>
  </sheetViews>
  <sheetFormatPr baseColWidth="10" defaultColWidth="8.83203125" defaultRowHeight="13" x14ac:dyDescent="0.15"/>
  <cols>
    <col min="1" max="1" width="14.5" customWidth="1"/>
    <col min="2" max="2" width="18" customWidth="1"/>
  </cols>
  <sheetData>
    <row r="1" spans="1:14" ht="15" x14ac:dyDescent="0.2">
      <c r="C1" s="15"/>
      <c r="D1" s="70"/>
      <c r="E1" s="70"/>
      <c r="F1" s="70"/>
      <c r="G1" s="70"/>
      <c r="H1" s="70"/>
      <c r="I1" s="70"/>
      <c r="J1" s="70"/>
      <c r="K1" s="70"/>
      <c r="L1" s="70"/>
      <c r="M1" s="15"/>
      <c r="N1" s="15"/>
    </row>
    <row r="2" spans="1:14" x14ac:dyDescent="0.15">
      <c r="C2" s="15"/>
      <c r="D2" s="69"/>
      <c r="E2" s="69"/>
      <c r="F2" s="69"/>
      <c r="G2" s="69"/>
      <c r="H2" s="69"/>
      <c r="I2" s="69"/>
      <c r="J2" s="69"/>
      <c r="K2" s="69"/>
      <c r="L2" s="69"/>
      <c r="M2" s="15"/>
      <c r="N2" s="15"/>
    </row>
    <row r="3" spans="1:14" x14ac:dyDescent="0.15">
      <c r="A3" t="s">
        <v>112</v>
      </c>
      <c r="H3" s="69"/>
      <c r="I3" s="69"/>
      <c r="J3" s="69"/>
      <c r="K3" s="69"/>
      <c r="L3" s="69"/>
      <c r="M3" s="15"/>
      <c r="N3" s="15"/>
    </row>
    <row r="4" spans="1:14" x14ac:dyDescent="0.15">
      <c r="A4" t="s">
        <v>113</v>
      </c>
      <c r="H4" s="69"/>
      <c r="I4" s="69"/>
      <c r="J4" s="69"/>
      <c r="K4" s="69"/>
      <c r="L4" s="69"/>
      <c r="M4" s="15"/>
      <c r="N4" s="15"/>
    </row>
    <row r="5" spans="1:14" x14ac:dyDescent="0.15">
      <c r="H5" s="69"/>
      <c r="I5" s="69"/>
      <c r="J5" s="69"/>
      <c r="K5" s="69"/>
      <c r="L5" s="69"/>
      <c r="M5" s="15"/>
      <c r="N5" s="15"/>
    </row>
    <row r="6" spans="1:14" ht="16" x14ac:dyDescent="0.2">
      <c r="A6" s="162"/>
      <c r="B6" s="162" t="s">
        <v>38</v>
      </c>
      <c r="C6" s="162" t="s">
        <v>39</v>
      </c>
      <c r="D6" s="162" t="s">
        <v>40</v>
      </c>
      <c r="E6" s="166" t="s">
        <v>41</v>
      </c>
      <c r="F6" s="166" t="s">
        <v>42</v>
      </c>
      <c r="G6" s="185" t="s">
        <v>173</v>
      </c>
      <c r="I6" s="69"/>
      <c r="J6" s="69"/>
      <c r="K6" s="69"/>
      <c r="L6" s="69"/>
      <c r="M6" s="15"/>
      <c r="N6" s="15"/>
    </row>
    <row r="7" spans="1:14" ht="48" x14ac:dyDescent="0.2">
      <c r="A7" s="167" t="s">
        <v>11</v>
      </c>
      <c r="B7" s="168" t="s">
        <v>38</v>
      </c>
      <c r="C7" s="168" t="s">
        <v>39</v>
      </c>
      <c r="D7" s="168" t="s">
        <v>40</v>
      </c>
      <c r="E7" s="168" t="s">
        <v>41</v>
      </c>
      <c r="F7" s="168" t="s">
        <v>42</v>
      </c>
      <c r="G7" s="69" t="s">
        <v>173</v>
      </c>
      <c r="H7" s="221" t="s">
        <v>12</v>
      </c>
      <c r="I7" s="69"/>
      <c r="J7" s="69"/>
      <c r="K7" s="69"/>
      <c r="L7" s="69"/>
      <c r="M7" s="15"/>
      <c r="N7" s="15"/>
    </row>
    <row r="8" spans="1:14" ht="16" x14ac:dyDescent="0.2">
      <c r="A8" s="169">
        <v>0.1</v>
      </c>
      <c r="B8" s="170">
        <v>59.5</v>
      </c>
      <c r="C8" s="170">
        <v>110.3</v>
      </c>
      <c r="D8" s="170">
        <v>162</v>
      </c>
      <c r="E8" s="170">
        <v>191.7</v>
      </c>
      <c r="F8" s="170">
        <v>226.1</v>
      </c>
      <c r="G8" s="69">
        <v>302.5</v>
      </c>
      <c r="H8" s="222">
        <f>'Atomization Model'!E19</f>
        <v>262.87499476809057</v>
      </c>
      <c r="I8" s="69"/>
      <c r="J8" s="69"/>
      <c r="K8" s="69"/>
      <c r="L8" s="69"/>
      <c r="M8" s="15"/>
      <c r="N8" s="15"/>
    </row>
    <row r="9" spans="1:14" ht="16" x14ac:dyDescent="0.2">
      <c r="A9" s="169">
        <v>0.5</v>
      </c>
      <c r="B9" s="170">
        <v>134.4</v>
      </c>
      <c r="C9" s="170">
        <v>248.1</v>
      </c>
      <c r="D9" s="170">
        <v>357.8</v>
      </c>
      <c r="E9" s="170">
        <v>431</v>
      </c>
      <c r="F9" s="170">
        <v>500.9</v>
      </c>
      <c r="G9" s="69">
        <v>658.6</v>
      </c>
      <c r="H9" s="222">
        <f>'Atomization Model'!E20</f>
        <v>582.58268121356252</v>
      </c>
      <c r="I9" s="69"/>
      <c r="J9" s="69"/>
      <c r="K9" s="69"/>
      <c r="L9" s="69"/>
      <c r="M9" s="15"/>
      <c r="N9" s="15"/>
    </row>
    <row r="10" spans="1:14" ht="16" x14ac:dyDescent="0.2">
      <c r="A10" s="169">
        <v>0.9</v>
      </c>
      <c r="B10" s="170">
        <v>236.4</v>
      </c>
      <c r="C10" s="170">
        <v>409.4</v>
      </c>
      <c r="D10" s="170">
        <v>584</v>
      </c>
      <c r="E10" s="170">
        <v>737.1</v>
      </c>
      <c r="F10" s="170">
        <v>819.8</v>
      </c>
      <c r="G10" s="69">
        <v>1142.2</v>
      </c>
      <c r="H10" s="222">
        <f>'Atomization Model'!E21</f>
        <v>1030.062298180756</v>
      </c>
      <c r="I10" s="69"/>
      <c r="J10" s="69"/>
      <c r="K10" s="69"/>
      <c r="L10" s="69"/>
      <c r="M10" s="15"/>
      <c r="N10" s="15"/>
    </row>
    <row r="11" spans="1:14" ht="16" x14ac:dyDescent="0.2">
      <c r="A11" s="162"/>
      <c r="B11" s="162"/>
      <c r="C11" s="164"/>
      <c r="D11" s="163"/>
      <c r="E11" s="163"/>
      <c r="F11" s="163"/>
      <c r="G11" s="163"/>
      <c r="H11" s="163"/>
      <c r="I11" s="69"/>
      <c r="J11" s="69"/>
      <c r="K11" s="69"/>
      <c r="L11" s="69"/>
      <c r="M11" s="15"/>
      <c r="N11" s="15"/>
    </row>
    <row r="12" spans="1:14" ht="16" x14ac:dyDescent="0.2">
      <c r="A12" s="162"/>
      <c r="B12" s="162"/>
      <c r="C12" s="164"/>
      <c r="D12" s="163"/>
      <c r="E12" s="163"/>
      <c r="F12" s="163"/>
      <c r="G12" s="163"/>
      <c r="H12" s="163"/>
      <c r="I12" s="69"/>
      <c r="J12" s="69"/>
      <c r="K12" s="69"/>
      <c r="L12" s="69"/>
      <c r="M12" s="15"/>
      <c r="N12" s="15"/>
    </row>
    <row r="13" spans="1:14" ht="16" x14ac:dyDescent="0.2">
      <c r="A13" s="169" t="s">
        <v>43</v>
      </c>
      <c r="B13" s="171" t="str">
        <f>IF(H8&gt;=G8, "ULT. COARSE", IF(H8&gt;=F8,"EXT. COARSE",IF(H8&gt;=E8,"VERY COARSE",IF(H8&gt;=D8,"COARSE",IF(H8&gt;=C8,"MEDIUM",IF(H8&gt;=B8,"FINE",IF(H8&gt;=0,"VERY FINE")))))))</f>
        <v>EXT. COARSE</v>
      </c>
      <c r="C13" s="171">
        <f>IF(H8&gt;=G8, 7, IF(H8&gt;=F8,6,IF(H8&gt;=E8,5,IF(H8&gt;=D8,4,IF(H8&gt;=C8,3,IF(H8&gt;=B8,2,IF(H8&gt;=0,1)))))))</f>
        <v>6</v>
      </c>
      <c r="D13" s="172"/>
      <c r="E13" s="173"/>
      <c r="F13" s="163"/>
      <c r="G13" s="163"/>
      <c r="H13" s="163"/>
      <c r="I13" s="69"/>
      <c r="J13" s="69"/>
      <c r="K13" s="69"/>
      <c r="L13" s="69"/>
      <c r="M13" s="15"/>
      <c r="N13" s="15"/>
    </row>
    <row r="14" spans="1:14" ht="16" x14ac:dyDescent="0.2">
      <c r="A14" s="169" t="s">
        <v>44</v>
      </c>
      <c r="B14" s="171" t="str">
        <f>IF(H9&gt;=G9, "ULT. COARSE", IF(H9&gt;=F9,"EXT. COARSE",IF(H9&gt;=E9,"VERY COARSE",IF(H9&gt;=D9,"COARSE",IF(H9&gt;=C9,"MEDIUM",IF(H9&gt;=B9,"FINE",IF(H9&gt;=0,"VERY FINE")))))))</f>
        <v>EXT. COARSE</v>
      </c>
      <c r="C14" s="171">
        <f t="shared" ref="C14:C15" si="0">IF(H9&gt;=G9, 7, IF(H9&gt;=F9,6,IF(H9&gt;=E9,5,IF(H9&gt;=D9,4,IF(H9&gt;=C9,3,IF(H9&gt;=B9,2,IF(H9&gt;=0,1)))))))</f>
        <v>6</v>
      </c>
      <c r="D14" s="172"/>
      <c r="E14" s="163"/>
      <c r="F14" s="163"/>
      <c r="G14" s="163"/>
      <c r="H14" s="163"/>
      <c r="I14" s="69"/>
      <c r="J14" s="69"/>
      <c r="K14" s="69"/>
      <c r="L14" s="69"/>
      <c r="M14" s="15"/>
      <c r="N14" s="15"/>
    </row>
    <row r="15" spans="1:14" ht="16" x14ac:dyDescent="0.2">
      <c r="A15" s="169" t="s">
        <v>104</v>
      </c>
      <c r="B15" s="171" t="str">
        <f>IF(H10&gt;=G10, "ULT. COARSE", IF(H10&gt;=F10,"EXT. COARSE",IF(H10&gt;=E10,"VERY COARSE",IF(H10&gt;=D10,"COARSE",IF(H10&gt;=C10,"MEDIUM",IF(H10&gt;=B10,"FINE",IF(H10&gt;=0,"VERY FINE")))))))</f>
        <v>EXT. COARSE</v>
      </c>
      <c r="C15" s="171">
        <f t="shared" si="0"/>
        <v>6</v>
      </c>
      <c r="D15" s="163"/>
      <c r="E15" s="163"/>
      <c r="F15" s="163"/>
      <c r="G15" s="163"/>
      <c r="H15" s="163"/>
      <c r="I15" s="69"/>
      <c r="J15" s="69"/>
      <c r="K15" s="69"/>
      <c r="L15" s="69"/>
      <c r="M15" s="15"/>
      <c r="N15" s="15"/>
    </row>
    <row r="16" spans="1:14" ht="16" x14ac:dyDescent="0.2">
      <c r="A16" s="162" t="s">
        <v>45</v>
      </c>
      <c r="B16" s="162" t="str">
        <f>CHOOSE(MIN(C13:C14),"VERY FINE","FINE","MEDIUM","COARSE","VERY COARSE","EXT. COARSE","ULT. COARSE")</f>
        <v>EXT. COARSE</v>
      </c>
      <c r="C16" s="164"/>
      <c r="D16" s="163"/>
      <c r="E16" s="163"/>
      <c r="F16" s="163"/>
      <c r="G16" s="163"/>
      <c r="H16" s="163"/>
      <c r="I16" s="69"/>
      <c r="J16" s="69"/>
      <c r="K16" s="69"/>
      <c r="L16" s="69"/>
      <c r="M16" s="15"/>
      <c r="N16" s="15"/>
    </row>
    <row r="17" spans="1:14" x14ac:dyDescent="0.15">
      <c r="C17" s="15"/>
      <c r="D17" s="69"/>
      <c r="E17" s="69"/>
      <c r="F17" s="69"/>
      <c r="G17" s="69"/>
      <c r="H17" s="69"/>
      <c r="I17" s="69"/>
      <c r="J17" s="69"/>
      <c r="K17" s="69"/>
      <c r="L17" s="69"/>
      <c r="M17" s="15"/>
      <c r="N17" s="15"/>
    </row>
    <row r="18" spans="1:14" x14ac:dyDescent="0.15">
      <c r="A18" s="246"/>
      <c r="B18" s="246"/>
      <c r="C18" s="246"/>
      <c r="D18" s="246"/>
      <c r="E18" s="246"/>
      <c r="F18" s="246"/>
      <c r="G18" s="246"/>
      <c r="H18" s="246"/>
      <c r="I18" s="69"/>
      <c r="J18" s="69"/>
      <c r="K18" s="69"/>
      <c r="L18" s="69"/>
      <c r="M18" s="15"/>
      <c r="N18" s="15"/>
    </row>
    <row r="19" spans="1:14" ht="16" x14ac:dyDescent="0.2">
      <c r="A19" s="162"/>
      <c r="B19" s="162"/>
      <c r="C19" s="162"/>
      <c r="D19" s="163"/>
      <c r="E19" s="163"/>
      <c r="F19" s="69"/>
      <c r="G19" s="69"/>
      <c r="H19" s="69"/>
      <c r="I19" s="69"/>
      <c r="J19" s="69"/>
      <c r="K19" s="69"/>
      <c r="L19" s="69"/>
      <c r="M19" s="15"/>
      <c r="N19" s="15"/>
    </row>
    <row r="20" spans="1:14" ht="16" x14ac:dyDescent="0.2">
      <c r="A20" s="162"/>
      <c r="B20" s="162"/>
      <c r="C20" s="164"/>
      <c r="D20" s="163"/>
      <c r="E20" s="163"/>
      <c r="F20" s="69"/>
      <c r="G20" s="69"/>
      <c r="H20" s="69"/>
      <c r="I20" s="69"/>
      <c r="J20" s="69"/>
      <c r="K20" s="69"/>
      <c r="L20" s="69"/>
      <c r="M20" s="15"/>
      <c r="N20" s="15"/>
    </row>
    <row r="21" spans="1:14" ht="16" x14ac:dyDescent="0.2">
      <c r="A21" s="162"/>
      <c r="B21" s="165"/>
      <c r="C21" s="164"/>
      <c r="D21" s="163"/>
      <c r="E21" s="163"/>
      <c r="F21" s="69"/>
      <c r="G21" s="69"/>
      <c r="H21" s="69"/>
      <c r="I21" s="69"/>
      <c r="J21" s="69"/>
      <c r="K21" s="69"/>
      <c r="L21" s="69"/>
      <c r="M21" s="15"/>
      <c r="N21" s="15"/>
    </row>
    <row r="22" spans="1:14" ht="16" x14ac:dyDescent="0.2">
      <c r="A22" s="162"/>
      <c r="B22" s="162"/>
      <c r="C22" s="164"/>
      <c r="D22" s="163"/>
      <c r="E22" s="163"/>
      <c r="F22" s="69"/>
      <c r="G22" s="69"/>
      <c r="H22" s="69"/>
      <c r="I22" s="69"/>
      <c r="J22" s="69"/>
      <c r="K22" s="69"/>
      <c r="L22" s="69"/>
      <c r="M22" s="15"/>
      <c r="N22" s="15"/>
    </row>
    <row r="23" spans="1:14" ht="16" x14ac:dyDescent="0.2">
      <c r="A23" s="162"/>
      <c r="B23" s="165"/>
      <c r="C23" s="166"/>
      <c r="D23" s="163"/>
      <c r="E23" s="163"/>
      <c r="F23" s="69"/>
      <c r="G23" s="69"/>
      <c r="H23" s="69"/>
      <c r="I23" s="69"/>
      <c r="J23" s="69"/>
      <c r="K23" s="69"/>
      <c r="L23" s="69"/>
      <c r="M23" s="15"/>
      <c r="N23" s="15"/>
    </row>
    <row r="24" spans="1:14" ht="16" x14ac:dyDescent="0.2">
      <c r="A24" s="162"/>
      <c r="B24" s="162"/>
      <c r="C24" s="166"/>
      <c r="D24" s="163"/>
      <c r="E24" s="163"/>
      <c r="F24" s="163"/>
      <c r="G24" s="163"/>
      <c r="H24" s="69"/>
      <c r="I24" s="69"/>
      <c r="J24" s="69"/>
      <c r="K24" s="69"/>
      <c r="L24" s="69"/>
      <c r="M24" s="15"/>
      <c r="N24" s="15"/>
    </row>
    <row r="25" spans="1:14" ht="16" x14ac:dyDescent="0.2">
      <c r="A25" s="162"/>
      <c r="B25" s="174"/>
      <c r="C25" s="164"/>
      <c r="D25" s="163"/>
      <c r="E25" s="163"/>
      <c r="F25" s="163"/>
      <c r="G25" s="163"/>
      <c r="H25" s="69"/>
      <c r="I25" s="69"/>
      <c r="J25" s="69"/>
      <c r="K25" s="69"/>
      <c r="L25" s="69"/>
      <c r="M25" s="15"/>
      <c r="N25" s="15"/>
    </row>
    <row r="26" spans="1:14" ht="16" x14ac:dyDescent="0.2">
      <c r="A26" s="162"/>
      <c r="B26" s="162"/>
      <c r="C26" s="166"/>
      <c r="D26" s="163"/>
      <c r="E26" s="163"/>
      <c r="F26" s="163"/>
      <c r="G26" s="163"/>
      <c r="H26" s="69"/>
      <c r="I26" s="69"/>
      <c r="J26" s="69"/>
      <c r="K26" s="69"/>
      <c r="L26" s="69"/>
      <c r="M26" s="15"/>
      <c r="N26" s="15"/>
    </row>
    <row r="27" spans="1:14" ht="16" x14ac:dyDescent="0.2">
      <c r="A27" s="162"/>
      <c r="B27" s="162"/>
      <c r="C27" s="164"/>
      <c r="D27" s="163"/>
      <c r="E27" s="163"/>
      <c r="F27" s="163"/>
      <c r="G27" s="163"/>
      <c r="H27" s="69"/>
      <c r="I27" s="69"/>
      <c r="J27" s="69"/>
      <c r="K27" s="69"/>
      <c r="L27" s="69"/>
      <c r="M27" s="15"/>
      <c r="N27" s="15"/>
    </row>
    <row r="28" spans="1:14" ht="16" x14ac:dyDescent="0.2">
      <c r="A28" s="162"/>
      <c r="B28" s="162"/>
      <c r="C28" s="164"/>
      <c r="D28" s="163"/>
      <c r="E28" s="163"/>
      <c r="F28" s="163"/>
      <c r="G28" s="163"/>
      <c r="H28" s="69"/>
      <c r="I28" s="69"/>
      <c r="J28" s="69"/>
      <c r="K28" s="69"/>
      <c r="L28" s="69"/>
      <c r="M28" s="15"/>
      <c r="N28" s="15"/>
    </row>
    <row r="29" spans="1:14" ht="16" x14ac:dyDescent="0.2">
      <c r="A29" s="162"/>
      <c r="B29" s="162"/>
      <c r="C29" s="164"/>
      <c r="D29" s="163"/>
      <c r="E29" s="163"/>
      <c r="F29" s="163"/>
      <c r="G29" s="163"/>
      <c r="H29" s="69"/>
      <c r="I29" s="69"/>
      <c r="J29" s="69"/>
      <c r="K29" s="69"/>
      <c r="L29" s="69"/>
      <c r="M29" s="15"/>
      <c r="N29" s="15"/>
    </row>
    <row r="30" spans="1:14" ht="16" x14ac:dyDescent="0.2">
      <c r="A30" s="162"/>
      <c r="B30" s="162"/>
      <c r="C30" s="164"/>
      <c r="D30" s="163"/>
      <c r="E30" s="163"/>
      <c r="F30" s="163"/>
      <c r="G30" s="163"/>
      <c r="H30" s="69"/>
      <c r="I30" s="69"/>
      <c r="J30" s="69"/>
      <c r="K30" s="69"/>
      <c r="L30" s="69"/>
      <c r="M30" s="15"/>
      <c r="N30" s="15"/>
    </row>
    <row r="31" spans="1:14" ht="16" x14ac:dyDescent="0.2">
      <c r="A31" s="162"/>
      <c r="B31" s="162"/>
      <c r="C31" s="164"/>
      <c r="D31" s="163"/>
      <c r="E31" s="163"/>
      <c r="F31" s="173"/>
      <c r="G31" s="163"/>
      <c r="H31" s="69"/>
      <c r="I31" s="69"/>
      <c r="J31" s="69"/>
      <c r="K31" s="69"/>
      <c r="L31" s="69"/>
      <c r="M31" s="15"/>
      <c r="N31" s="15"/>
    </row>
    <row r="32" spans="1:14" ht="16" x14ac:dyDescent="0.2">
      <c r="A32" s="162"/>
      <c r="B32" s="162"/>
      <c r="C32" s="164"/>
      <c r="D32" s="163"/>
      <c r="E32" s="163"/>
      <c r="F32" s="163"/>
      <c r="G32" s="163"/>
      <c r="H32" s="69"/>
      <c r="I32" s="69"/>
      <c r="J32" s="69"/>
      <c r="K32" s="69"/>
      <c r="L32" s="69"/>
      <c r="M32" s="15"/>
      <c r="N32" s="15"/>
    </row>
    <row r="33" spans="1:14" ht="16" x14ac:dyDescent="0.2">
      <c r="A33" s="162"/>
      <c r="B33" s="162"/>
      <c r="C33" s="164"/>
      <c r="D33" s="163"/>
      <c r="E33" s="163"/>
      <c r="F33" s="163"/>
      <c r="G33" s="163"/>
      <c r="H33" s="69"/>
      <c r="I33" s="69"/>
      <c r="J33" s="69"/>
      <c r="K33" s="69"/>
      <c r="L33" s="69"/>
      <c r="M33" s="15"/>
      <c r="N33" s="15"/>
    </row>
    <row r="34" spans="1:14" ht="16" x14ac:dyDescent="0.2">
      <c r="A34" s="162"/>
      <c r="B34" s="162"/>
      <c r="C34" s="164"/>
      <c r="D34" s="163"/>
      <c r="E34" s="163"/>
      <c r="F34" s="164"/>
      <c r="G34" s="163"/>
      <c r="H34" s="69"/>
      <c r="I34" s="69"/>
      <c r="J34" s="69"/>
      <c r="K34" s="69"/>
      <c r="L34" s="69"/>
      <c r="M34" s="15"/>
      <c r="N34" s="15"/>
    </row>
    <row r="35" spans="1:14" ht="16" x14ac:dyDescent="0.2">
      <c r="A35" s="162"/>
      <c r="B35" s="162"/>
      <c r="C35" s="164"/>
      <c r="D35" s="163"/>
      <c r="E35" s="163"/>
      <c r="F35" s="164"/>
      <c r="G35" s="163"/>
      <c r="H35" s="69"/>
      <c r="I35" s="69"/>
      <c r="J35" s="69"/>
      <c r="K35" s="69"/>
      <c r="L35" s="69"/>
      <c r="M35" s="15"/>
      <c r="N35" s="15"/>
    </row>
    <row r="36" spans="1:14" ht="16" x14ac:dyDescent="0.2">
      <c r="A36" s="162"/>
      <c r="B36" s="162"/>
      <c r="C36" s="164"/>
      <c r="D36" s="163"/>
      <c r="E36" s="163"/>
      <c r="F36" s="163"/>
      <c r="G36" s="163"/>
      <c r="H36" s="69"/>
      <c r="I36" s="69"/>
      <c r="J36" s="69"/>
      <c r="K36" s="69"/>
      <c r="L36" s="69"/>
      <c r="M36" s="15"/>
      <c r="N36" s="15"/>
    </row>
    <row r="37" spans="1:14" x14ac:dyDescent="0.15">
      <c r="C37" s="15"/>
      <c r="D37" s="69"/>
      <c r="E37" s="69"/>
      <c r="F37" s="69"/>
      <c r="G37" s="69"/>
      <c r="H37" s="69"/>
      <c r="I37" s="69"/>
      <c r="J37" s="69"/>
      <c r="K37" s="69"/>
      <c r="L37" s="69"/>
      <c r="M37" s="15"/>
      <c r="N37" s="15"/>
    </row>
    <row r="38" spans="1:14" x14ac:dyDescent="0.15">
      <c r="C38" s="15"/>
      <c r="D38" s="69"/>
      <c r="E38" s="69"/>
      <c r="F38" s="69"/>
      <c r="G38" s="69"/>
      <c r="H38" s="69"/>
      <c r="I38" s="69"/>
      <c r="J38" s="69"/>
      <c r="K38" s="69"/>
      <c r="L38" s="69"/>
      <c r="M38" s="15"/>
      <c r="N38" s="15"/>
    </row>
    <row r="39" spans="1:14" x14ac:dyDescent="0.15">
      <c r="C39" s="15"/>
      <c r="D39" s="69"/>
      <c r="E39" s="69"/>
      <c r="F39" s="69"/>
      <c r="G39" s="69"/>
      <c r="H39" s="69"/>
      <c r="I39" s="69"/>
      <c r="J39" s="69"/>
      <c r="K39" s="69"/>
      <c r="L39" s="69"/>
      <c r="M39" s="15"/>
      <c r="N39" s="15"/>
    </row>
    <row r="40" spans="1:14" x14ac:dyDescent="0.15">
      <c r="C40" s="15"/>
      <c r="D40" s="69"/>
      <c r="E40" s="69"/>
      <c r="F40" s="69"/>
      <c r="G40" s="69"/>
      <c r="H40" s="69"/>
      <c r="I40" s="69"/>
      <c r="J40" s="69"/>
      <c r="K40" s="69"/>
      <c r="L40" s="69"/>
      <c r="M40" s="15"/>
      <c r="N40" s="15"/>
    </row>
    <row r="41" spans="1:14" x14ac:dyDescent="0.15">
      <c r="C41" s="15"/>
      <c r="D41" s="69"/>
      <c r="E41" s="69"/>
      <c r="F41" s="69"/>
      <c r="G41" s="69"/>
      <c r="H41" s="69"/>
      <c r="I41" s="69"/>
      <c r="J41" s="69"/>
      <c r="K41" s="69"/>
      <c r="L41" s="69"/>
      <c r="M41" s="15"/>
      <c r="N41" s="15"/>
    </row>
    <row r="42" spans="1:14" x14ac:dyDescent="0.15">
      <c r="C42" s="15"/>
      <c r="D42" s="69"/>
      <c r="E42" s="69"/>
      <c r="F42" s="69"/>
      <c r="G42" s="69"/>
      <c r="H42" s="69"/>
      <c r="I42" s="69"/>
      <c r="J42" s="69"/>
      <c r="K42" s="69"/>
      <c r="L42" s="69"/>
      <c r="M42" s="15"/>
      <c r="N42" s="15"/>
    </row>
    <row r="43" spans="1:14" x14ac:dyDescent="0.15">
      <c r="C43" s="15"/>
      <c r="D43" s="69"/>
      <c r="E43" s="69"/>
      <c r="F43" s="69"/>
      <c r="G43" s="69"/>
      <c r="H43" s="69"/>
      <c r="I43" s="69"/>
      <c r="J43" s="69"/>
      <c r="K43" s="69"/>
      <c r="L43" s="69"/>
      <c r="M43" s="15"/>
      <c r="N43" s="15"/>
    </row>
    <row r="44" spans="1:14" x14ac:dyDescent="0.15">
      <c r="C44" s="15"/>
      <c r="D44" s="69"/>
      <c r="E44" s="69"/>
      <c r="F44" s="69"/>
      <c r="G44" s="69"/>
      <c r="H44" s="69"/>
      <c r="I44" s="69"/>
      <c r="J44" s="69"/>
      <c r="K44" s="69"/>
      <c r="L44" s="69"/>
      <c r="M44" s="15"/>
      <c r="N44" s="15"/>
    </row>
    <row r="45" spans="1:14" x14ac:dyDescent="0.15">
      <c r="C45" s="15"/>
      <c r="D45" s="69"/>
      <c r="E45" s="69"/>
      <c r="F45" s="69"/>
      <c r="G45" s="69"/>
      <c r="H45" s="69"/>
      <c r="I45" s="69"/>
      <c r="J45" s="69"/>
      <c r="K45" s="69"/>
      <c r="L45" s="69"/>
      <c r="M45" s="15"/>
      <c r="N45" s="15"/>
    </row>
    <row r="46" spans="1:14" x14ac:dyDescent="0.15">
      <c r="C46" s="15"/>
      <c r="D46" s="69"/>
      <c r="E46" s="69"/>
      <c r="F46" s="69"/>
      <c r="G46" s="69"/>
      <c r="H46" s="69"/>
      <c r="I46" s="69"/>
      <c r="J46" s="69"/>
      <c r="K46" s="69"/>
      <c r="L46" s="69"/>
      <c r="M46" s="15"/>
      <c r="N46" s="15"/>
    </row>
    <row r="47" spans="1:14" x14ac:dyDescent="0.15">
      <c r="C47" s="15"/>
      <c r="D47" s="69"/>
      <c r="E47" s="69"/>
      <c r="F47" s="69"/>
      <c r="G47" s="69"/>
      <c r="H47" s="69"/>
      <c r="I47" s="69"/>
      <c r="J47" s="69"/>
      <c r="K47" s="69"/>
      <c r="L47" s="69"/>
      <c r="M47" s="15"/>
      <c r="N47" s="15"/>
    </row>
    <row r="48" spans="1:14" x14ac:dyDescent="0.15">
      <c r="C48" s="15"/>
      <c r="D48" s="69"/>
      <c r="E48" s="69"/>
      <c r="F48" s="69"/>
      <c r="G48" s="69"/>
      <c r="H48" s="69"/>
      <c r="I48" s="69"/>
      <c r="J48" s="69"/>
      <c r="K48" s="69"/>
      <c r="L48" s="69"/>
      <c r="M48" s="15"/>
      <c r="N48" s="15"/>
    </row>
    <row r="49" spans="3:14" x14ac:dyDescent="0.15">
      <c r="C49" s="15"/>
      <c r="D49" s="69"/>
      <c r="E49" s="69"/>
      <c r="F49" s="69"/>
      <c r="G49" s="69"/>
      <c r="H49" s="69"/>
      <c r="I49" s="69"/>
      <c r="J49" s="69"/>
      <c r="K49" s="69"/>
      <c r="L49" s="69"/>
      <c r="M49" s="15"/>
      <c r="N49" s="15"/>
    </row>
    <row r="50" spans="3:14" x14ac:dyDescent="0.15">
      <c r="C50" s="15"/>
      <c r="D50" s="69"/>
      <c r="E50" s="69"/>
      <c r="F50" s="69"/>
      <c r="G50" s="69"/>
      <c r="H50" s="69"/>
      <c r="I50" s="69"/>
      <c r="J50" s="69"/>
      <c r="K50" s="69"/>
      <c r="L50" s="69"/>
      <c r="M50" s="15"/>
      <c r="N50" s="15"/>
    </row>
    <row r="51" spans="3:14" x14ac:dyDescent="0.15">
      <c r="C51" s="15"/>
      <c r="D51" s="69"/>
      <c r="E51" s="69"/>
      <c r="F51" s="69"/>
      <c r="G51" s="69"/>
      <c r="H51" s="69"/>
      <c r="I51" s="69"/>
      <c r="J51" s="69"/>
      <c r="K51" s="69"/>
      <c r="L51" s="69"/>
      <c r="M51" s="15"/>
      <c r="N51" s="15"/>
    </row>
    <row r="52" spans="3:14" x14ac:dyDescent="0.15">
      <c r="C52" s="15"/>
      <c r="D52" s="69"/>
      <c r="E52" s="69"/>
      <c r="F52" s="69"/>
      <c r="G52" s="69"/>
      <c r="H52" s="69"/>
      <c r="I52" s="69"/>
      <c r="J52" s="69"/>
      <c r="K52" s="69"/>
      <c r="L52" s="69"/>
      <c r="M52" s="15"/>
      <c r="N52" s="15"/>
    </row>
    <row r="53" spans="3:14" x14ac:dyDescent="0.15">
      <c r="C53" s="15"/>
      <c r="D53" s="69"/>
      <c r="E53" s="69"/>
      <c r="F53" s="69"/>
      <c r="G53" s="69"/>
      <c r="H53" s="69"/>
      <c r="I53" s="69"/>
      <c r="J53" s="69"/>
      <c r="K53" s="69"/>
      <c r="L53" s="69"/>
      <c r="M53" s="15"/>
      <c r="N53" s="15"/>
    </row>
    <row r="54" spans="3:14" x14ac:dyDescent="0.15">
      <c r="C54" s="15"/>
      <c r="D54" s="69"/>
      <c r="E54" s="69"/>
      <c r="F54" s="69"/>
      <c r="G54" s="69"/>
      <c r="H54" s="69"/>
      <c r="I54" s="69"/>
      <c r="J54" s="69"/>
      <c r="K54" s="69"/>
      <c r="L54" s="69"/>
      <c r="M54" s="15"/>
      <c r="N54" s="15"/>
    </row>
    <row r="55" spans="3:14" x14ac:dyDescent="0.15">
      <c r="C55" s="15"/>
      <c r="D55" s="69"/>
      <c r="E55" s="69"/>
      <c r="F55" s="69"/>
      <c r="G55" s="69"/>
      <c r="H55" s="69"/>
      <c r="I55" s="69"/>
      <c r="J55" s="69"/>
      <c r="K55" s="69"/>
      <c r="L55" s="69"/>
      <c r="M55" s="15"/>
      <c r="N55" s="15"/>
    </row>
    <row r="56" spans="3:14" x14ac:dyDescent="0.15">
      <c r="C56" s="15"/>
      <c r="D56" s="69"/>
      <c r="E56" s="69"/>
      <c r="F56" s="69"/>
      <c r="G56" s="69"/>
      <c r="H56" s="69"/>
      <c r="I56" s="69"/>
      <c r="J56" s="69"/>
      <c r="K56" s="69"/>
      <c r="L56" s="69"/>
      <c r="M56" s="15"/>
      <c r="N56" s="15"/>
    </row>
    <row r="57" spans="3:14" x14ac:dyDescent="0.15">
      <c r="C57" s="15"/>
      <c r="D57" s="69"/>
      <c r="E57" s="69"/>
      <c r="F57" s="69"/>
      <c r="G57" s="69"/>
      <c r="H57" s="69"/>
      <c r="I57" s="69"/>
      <c r="J57" s="69"/>
      <c r="K57" s="69"/>
      <c r="L57" s="69"/>
      <c r="M57" s="15"/>
      <c r="N57" s="15"/>
    </row>
    <row r="58" spans="3:14" x14ac:dyDescent="0.15">
      <c r="C58" s="15"/>
      <c r="D58" s="69"/>
      <c r="E58" s="69"/>
      <c r="F58" s="69"/>
      <c r="G58" s="69"/>
      <c r="H58" s="69"/>
      <c r="I58" s="69"/>
      <c r="J58" s="69"/>
      <c r="K58" s="69"/>
      <c r="L58" s="69"/>
      <c r="M58" s="15"/>
      <c r="N58" s="15"/>
    </row>
    <row r="59" spans="3:14" x14ac:dyDescent="0.15">
      <c r="C59" s="15"/>
      <c r="D59" s="69"/>
      <c r="E59" s="69"/>
      <c r="F59" s="69"/>
      <c r="G59" s="69"/>
      <c r="H59" s="69"/>
      <c r="I59" s="69"/>
      <c r="J59" s="69"/>
      <c r="K59" s="69"/>
      <c r="L59" s="69"/>
      <c r="M59" s="15"/>
      <c r="N59" s="15"/>
    </row>
    <row r="60" spans="3:14" x14ac:dyDescent="0.15">
      <c r="C60" s="15"/>
      <c r="D60" s="69"/>
      <c r="E60" s="69"/>
      <c r="F60" s="69"/>
      <c r="G60" s="69"/>
      <c r="H60" s="69"/>
      <c r="I60" s="69"/>
      <c r="J60" s="69"/>
      <c r="K60" s="69"/>
      <c r="L60" s="69"/>
      <c r="M60" s="15"/>
      <c r="N60" s="15"/>
    </row>
    <row r="61" spans="3:14" x14ac:dyDescent="0.15">
      <c r="C61" s="15"/>
      <c r="D61" s="69"/>
      <c r="E61" s="69"/>
      <c r="F61" s="69"/>
      <c r="G61" s="69"/>
      <c r="H61" s="69"/>
      <c r="I61" s="69"/>
      <c r="J61" s="69"/>
      <c r="K61" s="69"/>
      <c r="L61" s="69"/>
      <c r="M61" s="15"/>
      <c r="N61" s="15"/>
    </row>
  </sheetData>
  <sheetProtection selectLockedCells="1" selectUnlockedCells="1"/>
  <mergeCells count="1">
    <mergeCell ref="A18:H18"/>
  </mergeCells>
  <pageMargins left="0.7" right="0.7" top="0.75" bottom="0.75" header="0.3" footer="0.3"/>
  <pageSetup orientation="portrait" horizontalDpi="4294967293" verticalDpi="429496729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02"/>
  <sheetViews>
    <sheetView workbookViewId="0">
      <selection activeCell="L24" sqref="L24"/>
    </sheetView>
  </sheetViews>
  <sheetFormatPr baseColWidth="10" defaultRowHeight="16" x14ac:dyDescent="0.2"/>
  <cols>
    <col min="1" max="1" width="35.1640625" style="162" bestFit="1" customWidth="1"/>
    <col min="2" max="2" width="10.83203125" style="162"/>
    <col min="3" max="3" width="40.1640625" style="162" bestFit="1" customWidth="1"/>
    <col min="4" max="16384" width="10.83203125" style="162"/>
  </cols>
  <sheetData>
    <row r="1" spans="1:11" x14ac:dyDescent="0.2">
      <c r="A1" s="162" t="s">
        <v>149</v>
      </c>
      <c r="B1" s="162" t="s">
        <v>29</v>
      </c>
      <c r="C1" s="162" t="s">
        <v>150</v>
      </c>
      <c r="D1" s="162" t="s">
        <v>151</v>
      </c>
      <c r="E1" s="162" t="s">
        <v>152</v>
      </c>
    </row>
    <row r="2" spans="1:11" x14ac:dyDescent="0.2">
      <c r="A2" s="162" t="s">
        <v>137</v>
      </c>
      <c r="B2" s="162">
        <v>4</v>
      </c>
      <c r="C2" s="162" t="str">
        <f>A2&amp;B2</f>
        <v>CP11TT 20° Flat Fan4</v>
      </c>
      <c r="D2" s="162">
        <v>6.6360000000000002E-2</v>
      </c>
      <c r="E2" s="162">
        <v>0.48842999999999998</v>
      </c>
    </row>
    <row r="3" spans="1:11" x14ac:dyDescent="0.2">
      <c r="A3" s="162" t="s">
        <v>137</v>
      </c>
      <c r="B3" s="162">
        <v>6</v>
      </c>
      <c r="C3" s="162" t="str">
        <f t="shared" ref="C3:C66" si="0">A3&amp;B3</f>
        <v>CP11TT 20° Flat Fan6</v>
      </c>
      <c r="D3" s="162">
        <v>9.5000000000000001E-2</v>
      </c>
      <c r="E3" s="162">
        <v>0.49869999999999998</v>
      </c>
    </row>
    <row r="4" spans="1:11" x14ac:dyDescent="0.2">
      <c r="A4" s="162" t="s">
        <v>137</v>
      </c>
      <c r="B4" s="162">
        <v>8</v>
      </c>
      <c r="C4" s="162" t="str">
        <f t="shared" si="0"/>
        <v>CP11TT 20° Flat Fan8</v>
      </c>
      <c r="D4" s="162">
        <v>0.124635</v>
      </c>
      <c r="E4" s="162">
        <v>0.50334000000000001</v>
      </c>
    </row>
    <row r="5" spans="1:11" x14ac:dyDescent="0.2">
      <c r="A5" s="162" t="s">
        <v>137</v>
      </c>
      <c r="B5" s="162">
        <v>10</v>
      </c>
      <c r="C5" s="162" t="str">
        <f t="shared" si="0"/>
        <v>CP11TT 20° Flat Fan10</v>
      </c>
      <c r="D5" s="162">
        <v>0.14959</v>
      </c>
      <c r="E5" s="162">
        <v>0.51898</v>
      </c>
    </row>
    <row r="6" spans="1:11" x14ac:dyDescent="0.2">
      <c r="A6" s="162" t="s">
        <v>137</v>
      </c>
      <c r="B6" s="162">
        <v>12</v>
      </c>
      <c r="C6" s="162" t="str">
        <f t="shared" si="0"/>
        <v>CP11TT 20° Flat Fan12</v>
      </c>
      <c r="D6" s="162">
        <v>0.179398</v>
      </c>
      <c r="E6" s="162">
        <v>0.51883800000000002</v>
      </c>
    </row>
    <row r="7" spans="1:11" x14ac:dyDescent="0.2">
      <c r="A7" s="162" t="s">
        <v>137</v>
      </c>
      <c r="B7" s="162">
        <v>15</v>
      </c>
      <c r="C7" s="162" t="str">
        <f t="shared" si="0"/>
        <v>CP11TT 20° Flat Fan15</v>
      </c>
      <c r="D7" s="162">
        <v>0.23569000000000001</v>
      </c>
      <c r="E7" s="162">
        <v>0.50192999999999999</v>
      </c>
    </row>
    <row r="8" spans="1:11" x14ac:dyDescent="0.2">
      <c r="A8" s="162" t="s">
        <v>137</v>
      </c>
      <c r="B8" s="162">
        <v>20</v>
      </c>
      <c r="C8" s="162" t="str">
        <f t="shared" si="0"/>
        <v>CP11TT 20° Flat Fan20</v>
      </c>
      <c r="D8" s="162">
        <v>0.31352999999999998</v>
      </c>
      <c r="E8" s="162">
        <v>0.50233000000000005</v>
      </c>
    </row>
    <row r="9" spans="1:11" x14ac:dyDescent="0.2">
      <c r="A9" s="162" t="s">
        <v>91</v>
      </c>
      <c r="B9" s="162">
        <v>4</v>
      </c>
      <c r="C9" s="162" t="str">
        <f t="shared" si="0"/>
        <v>CP11TT 40° Flat Fan4</v>
      </c>
      <c r="D9" s="162">
        <v>6.6360000000000002E-2</v>
      </c>
      <c r="E9" s="162">
        <v>0.48842999999999998</v>
      </c>
    </row>
    <row r="10" spans="1:11" x14ac:dyDescent="0.2">
      <c r="A10" s="162" t="s">
        <v>91</v>
      </c>
      <c r="B10" s="162">
        <v>6</v>
      </c>
      <c r="C10" s="162" t="str">
        <f t="shared" si="0"/>
        <v>CP11TT 40° Flat Fan6</v>
      </c>
      <c r="D10" s="162">
        <v>9.5000000000000001E-2</v>
      </c>
      <c r="E10" s="162">
        <v>0.49869999999999998</v>
      </c>
    </row>
    <row r="11" spans="1:11" x14ac:dyDescent="0.2">
      <c r="A11" s="162" t="s">
        <v>91</v>
      </c>
      <c r="B11" s="162">
        <v>8</v>
      </c>
      <c r="C11" s="162" t="str">
        <f t="shared" si="0"/>
        <v>CP11TT 40° Flat Fan8</v>
      </c>
      <c r="D11" s="162">
        <v>0.124635</v>
      </c>
      <c r="E11" s="162">
        <v>0.50334000000000001</v>
      </c>
    </row>
    <row r="12" spans="1:11" x14ac:dyDescent="0.2">
      <c r="A12" s="162" t="s">
        <v>91</v>
      </c>
      <c r="B12" s="162">
        <v>10</v>
      </c>
      <c r="C12" s="162" t="str">
        <f t="shared" si="0"/>
        <v>CP11TT 40° Flat Fan10</v>
      </c>
      <c r="D12" s="162">
        <v>0.14959</v>
      </c>
      <c r="E12" s="162">
        <v>0.51898</v>
      </c>
    </row>
    <row r="13" spans="1:11" x14ac:dyDescent="0.2">
      <c r="A13" s="162" t="s">
        <v>91</v>
      </c>
      <c r="B13" s="162">
        <v>12</v>
      </c>
      <c r="C13" s="162" t="str">
        <f t="shared" si="0"/>
        <v>CP11TT 40° Flat Fan12</v>
      </c>
      <c r="D13" s="162">
        <v>0.179398</v>
      </c>
      <c r="E13" s="162">
        <v>0.51883800000000002</v>
      </c>
    </row>
    <row r="14" spans="1:11" x14ac:dyDescent="0.2">
      <c r="A14" s="162" t="s">
        <v>91</v>
      </c>
      <c r="B14" s="162">
        <v>15</v>
      </c>
      <c r="C14" s="162" t="str">
        <f t="shared" si="0"/>
        <v>CP11TT 40° Flat Fan15</v>
      </c>
      <c r="D14" s="162">
        <v>0.23569000000000001</v>
      </c>
      <c r="E14" s="162">
        <v>0.50192999999999999</v>
      </c>
      <c r="J14" s="162" t="s">
        <v>167</v>
      </c>
      <c r="K14" s="162" t="str">
        <f>'Atomization Model'!G6</f>
        <v>CP11TT 20° Flat Fan</v>
      </c>
    </row>
    <row r="15" spans="1:11" x14ac:dyDescent="0.2">
      <c r="A15" s="162" t="s">
        <v>91</v>
      </c>
      <c r="B15" s="162">
        <v>20</v>
      </c>
      <c r="C15" s="162" t="str">
        <f t="shared" si="0"/>
        <v>CP11TT 40° Flat Fan20</v>
      </c>
      <c r="D15" s="162">
        <v>0.31352999999999998</v>
      </c>
      <c r="E15" s="162">
        <v>0.50233000000000005</v>
      </c>
      <c r="J15" s="162" t="s">
        <v>29</v>
      </c>
      <c r="K15" s="162">
        <f>'Atomization Model'!F16</f>
        <v>15</v>
      </c>
    </row>
    <row r="16" spans="1:11" x14ac:dyDescent="0.2">
      <c r="A16" s="162" t="s">
        <v>91</v>
      </c>
      <c r="B16" s="162">
        <v>25</v>
      </c>
      <c r="C16" s="162" t="str">
        <f t="shared" si="0"/>
        <v>CP11TT 40° Flat Fan25</v>
      </c>
      <c r="D16" s="162">
        <v>0.37908999999999998</v>
      </c>
      <c r="E16" s="162">
        <v>0.51492000000000004</v>
      </c>
      <c r="J16" s="162" t="s">
        <v>150</v>
      </c>
      <c r="K16" s="162" t="str">
        <f>K14&amp;K15</f>
        <v>CP11TT 20° Flat Fan15</v>
      </c>
    </row>
    <row r="17" spans="1:15" x14ac:dyDescent="0.2">
      <c r="A17" s="162" t="s">
        <v>91</v>
      </c>
      <c r="B17" s="162">
        <v>30</v>
      </c>
      <c r="C17" s="162" t="str">
        <f t="shared" si="0"/>
        <v>CP11TT 40° Flat Fan30</v>
      </c>
      <c r="D17" s="162">
        <v>0.45290000000000002</v>
      </c>
      <c r="E17" s="162">
        <v>0.51598999999999995</v>
      </c>
    </row>
    <row r="18" spans="1:15" x14ac:dyDescent="0.2">
      <c r="A18" s="162" t="s">
        <v>89</v>
      </c>
      <c r="B18" s="162">
        <v>2</v>
      </c>
      <c r="C18" s="162" t="str">
        <f t="shared" si="0"/>
        <v>CP11TT 80° Flat Fan2</v>
      </c>
      <c r="D18" s="162">
        <v>3.2629999999999999E-2</v>
      </c>
      <c r="E18" s="162">
        <v>0.48809999999999998</v>
      </c>
      <c r="K18" s="162">
        <f>VLOOKUP(K16,NFRTab,2,FALSE)</f>
        <v>0.23569000000000001</v>
      </c>
      <c r="L18" s="162">
        <f>VLOOKUP(K16,NFRTab,3,FALSE)</f>
        <v>0.50192999999999999</v>
      </c>
    </row>
    <row r="19" spans="1:15" x14ac:dyDescent="0.2">
      <c r="A19" s="162" t="s">
        <v>89</v>
      </c>
      <c r="B19" s="162">
        <v>3</v>
      </c>
      <c r="C19" s="162" t="str">
        <f t="shared" si="0"/>
        <v>CP11TT 80° Flat Fan3</v>
      </c>
      <c r="D19" s="162">
        <v>4.5289999999999997E-2</v>
      </c>
      <c r="E19" s="162">
        <v>0.51365000000000005</v>
      </c>
    </row>
    <row r="20" spans="1:15" x14ac:dyDescent="0.2">
      <c r="A20" s="162" t="s">
        <v>89</v>
      </c>
      <c r="B20" s="162">
        <v>4</v>
      </c>
      <c r="C20" s="162" t="str">
        <f t="shared" si="0"/>
        <v>CP11TT 80° Flat Fan4</v>
      </c>
      <c r="D20" s="162">
        <v>6.6360000000000002E-2</v>
      </c>
      <c r="E20" s="162">
        <v>0.48842999999999998</v>
      </c>
      <c r="K20" s="162" t="s">
        <v>168</v>
      </c>
      <c r="L20" s="162">
        <f>K18*L21^L18</f>
        <v>1.2994292180645721</v>
      </c>
      <c r="N20" s="162" t="s">
        <v>170</v>
      </c>
      <c r="O20" s="162">
        <f>'Atomization Model'!D37</f>
        <v>50</v>
      </c>
    </row>
    <row r="21" spans="1:15" x14ac:dyDescent="0.2">
      <c r="A21" s="162" t="s">
        <v>89</v>
      </c>
      <c r="B21" s="162">
        <v>5</v>
      </c>
      <c r="C21" s="162" t="str">
        <f t="shared" si="0"/>
        <v>CP11TT 80° Flat Fan5</v>
      </c>
      <c r="D21" s="162">
        <v>7.7842999999999996E-2</v>
      </c>
      <c r="E21" s="162">
        <v>0.50351999999999997</v>
      </c>
      <c r="K21" s="162" t="s">
        <v>37</v>
      </c>
      <c r="L21" s="162">
        <f>'Atomization Model'!M16</f>
        <v>30</v>
      </c>
      <c r="N21" s="162" t="s">
        <v>171</v>
      </c>
      <c r="O21" s="162">
        <f>'Atomization Model'!D36</f>
        <v>5</v>
      </c>
    </row>
    <row r="22" spans="1:15" x14ac:dyDescent="0.2">
      <c r="A22" s="162" t="s">
        <v>89</v>
      </c>
      <c r="B22" s="162">
        <v>6</v>
      </c>
      <c r="C22" s="162" t="str">
        <f t="shared" si="0"/>
        <v>CP11TT 80° Flat Fan6</v>
      </c>
      <c r="D22" s="162">
        <v>9.5000000000000001E-2</v>
      </c>
      <c r="E22" s="162">
        <v>0.49869999999999998</v>
      </c>
      <c r="K22" s="162" t="s">
        <v>54</v>
      </c>
      <c r="L22" s="162">
        <f>'Atomization Model'!P16</f>
        <v>120</v>
      </c>
    </row>
    <row r="23" spans="1:15" x14ac:dyDescent="0.2">
      <c r="A23" s="162" t="s">
        <v>89</v>
      </c>
      <c r="B23" s="162">
        <v>8</v>
      </c>
      <c r="C23" s="162" t="str">
        <f t="shared" si="0"/>
        <v>CP11TT 80° Flat Fan8</v>
      </c>
      <c r="D23" s="162">
        <v>0.124635</v>
      </c>
      <c r="E23" s="162">
        <v>0.50334000000000001</v>
      </c>
      <c r="K23" s="162" t="s">
        <v>169</v>
      </c>
      <c r="L23" s="162">
        <f>O21*L22*O20/495</f>
        <v>60.606060606060609</v>
      </c>
    </row>
    <row r="24" spans="1:15" x14ac:dyDescent="0.2">
      <c r="A24" s="162" t="s">
        <v>89</v>
      </c>
      <c r="B24" s="162">
        <v>10</v>
      </c>
      <c r="C24" s="162" t="str">
        <f t="shared" si="0"/>
        <v>CP11TT 80° Flat Fan10</v>
      </c>
      <c r="D24" s="162">
        <v>0.14959</v>
      </c>
      <c r="E24" s="162">
        <v>0.51898</v>
      </c>
    </row>
    <row r="25" spans="1:15" x14ac:dyDescent="0.2">
      <c r="A25" s="162" t="s">
        <v>89</v>
      </c>
      <c r="B25" s="162">
        <v>12</v>
      </c>
      <c r="C25" s="162" t="str">
        <f t="shared" si="0"/>
        <v>CP11TT 80° Flat Fan12</v>
      </c>
      <c r="D25" s="162">
        <v>0.179398</v>
      </c>
      <c r="E25" s="162">
        <v>0.51883800000000002</v>
      </c>
    </row>
    <row r="26" spans="1:15" x14ac:dyDescent="0.2">
      <c r="A26" s="162" t="s">
        <v>89</v>
      </c>
      <c r="B26" s="162">
        <v>15</v>
      </c>
      <c r="C26" s="162" t="str">
        <f t="shared" si="0"/>
        <v>CP11TT 80° Flat Fan15</v>
      </c>
      <c r="D26" s="162">
        <v>0.23569000000000001</v>
      </c>
      <c r="E26" s="162">
        <v>0.50192999999999999</v>
      </c>
    </row>
    <row r="27" spans="1:15" x14ac:dyDescent="0.2">
      <c r="A27" s="162" t="s">
        <v>89</v>
      </c>
      <c r="B27" s="162">
        <v>20</v>
      </c>
      <c r="C27" s="162" t="str">
        <f t="shared" si="0"/>
        <v>CP11TT 80° Flat Fan20</v>
      </c>
      <c r="D27" s="162">
        <v>0.31352999999999998</v>
      </c>
      <c r="E27" s="162">
        <v>0.50233000000000005</v>
      </c>
    </row>
    <row r="28" spans="1:15" x14ac:dyDescent="0.2">
      <c r="A28" s="162" t="s">
        <v>89</v>
      </c>
      <c r="B28" s="162">
        <v>25</v>
      </c>
      <c r="C28" s="162" t="str">
        <f t="shared" si="0"/>
        <v>CP11TT 80° Flat Fan25</v>
      </c>
      <c r="D28" s="162">
        <v>0.37908999999999998</v>
      </c>
      <c r="E28" s="162">
        <v>0.51492000000000004</v>
      </c>
    </row>
    <row r="29" spans="1:15" x14ac:dyDescent="0.2">
      <c r="A29" s="162" t="s">
        <v>89</v>
      </c>
      <c r="B29" s="162">
        <v>30</v>
      </c>
      <c r="C29" s="162" t="str">
        <f t="shared" si="0"/>
        <v>CP11TT 80° Flat Fan30</v>
      </c>
      <c r="D29" s="162">
        <v>0.45290000000000002</v>
      </c>
      <c r="E29" s="162">
        <v>0.51598999999999995</v>
      </c>
    </row>
    <row r="30" spans="1:15" x14ac:dyDescent="0.2">
      <c r="A30" s="162" t="s">
        <v>95</v>
      </c>
      <c r="B30" s="162">
        <v>6</v>
      </c>
      <c r="C30" s="162" t="str">
        <f t="shared" si="0"/>
        <v>CP11TT Straight Stream6</v>
      </c>
      <c r="D30" s="162">
        <v>9.5000000000000001E-2</v>
      </c>
      <c r="E30" s="162">
        <v>0.49869999999999998</v>
      </c>
    </row>
    <row r="31" spans="1:15" x14ac:dyDescent="0.2">
      <c r="A31" s="162" t="s">
        <v>95</v>
      </c>
      <c r="B31" s="162">
        <v>8</v>
      </c>
      <c r="C31" s="162" t="str">
        <f t="shared" si="0"/>
        <v>CP11TT Straight Stream8</v>
      </c>
      <c r="D31" s="162">
        <v>0.124635</v>
      </c>
      <c r="E31" s="162">
        <v>0.50334000000000001</v>
      </c>
    </row>
    <row r="32" spans="1:15" x14ac:dyDescent="0.2">
      <c r="A32" s="162" t="s">
        <v>95</v>
      </c>
      <c r="B32" s="162">
        <v>10</v>
      </c>
      <c r="C32" s="162" t="str">
        <f t="shared" si="0"/>
        <v>CP11TT Straight Stream10</v>
      </c>
      <c r="D32" s="162">
        <v>0.14959</v>
      </c>
      <c r="E32" s="162">
        <v>0.51898</v>
      </c>
    </row>
    <row r="33" spans="1:5" x14ac:dyDescent="0.2">
      <c r="A33" s="162" t="s">
        <v>95</v>
      </c>
      <c r="B33" s="162">
        <v>12</v>
      </c>
      <c r="C33" s="162" t="str">
        <f t="shared" si="0"/>
        <v>CP11TT Straight Stream12</v>
      </c>
      <c r="D33" s="162">
        <v>0.179398</v>
      </c>
      <c r="E33" s="162">
        <v>0.51883800000000002</v>
      </c>
    </row>
    <row r="34" spans="1:5" x14ac:dyDescent="0.2">
      <c r="A34" s="162" t="s">
        <v>95</v>
      </c>
      <c r="B34" s="162">
        <v>15</v>
      </c>
      <c r="C34" s="162" t="str">
        <f t="shared" si="0"/>
        <v>CP11TT Straight Stream15</v>
      </c>
      <c r="D34" s="162">
        <v>0.23569000000000001</v>
      </c>
      <c r="E34" s="162">
        <v>0.50192999999999999</v>
      </c>
    </row>
    <row r="35" spans="1:5" x14ac:dyDescent="0.2">
      <c r="A35" s="162" t="s">
        <v>95</v>
      </c>
      <c r="B35" s="162">
        <v>20</v>
      </c>
      <c r="C35" s="162" t="str">
        <f t="shared" si="0"/>
        <v>CP11TT Straight Stream20</v>
      </c>
      <c r="D35" s="162">
        <v>0.31352999999999998</v>
      </c>
      <c r="E35" s="162">
        <v>0.50233000000000005</v>
      </c>
    </row>
    <row r="36" spans="1:5" x14ac:dyDescent="0.2">
      <c r="A36" s="162" t="s">
        <v>95</v>
      </c>
      <c r="B36" s="162">
        <v>25</v>
      </c>
      <c r="C36" s="162" t="str">
        <f t="shared" si="0"/>
        <v>CP11TT Straight Stream25</v>
      </c>
      <c r="D36" s="162">
        <v>0.37908999999999998</v>
      </c>
      <c r="E36" s="162">
        <v>0.51492000000000004</v>
      </c>
    </row>
    <row r="37" spans="1:5" x14ac:dyDescent="0.2">
      <c r="A37" s="162" t="s">
        <v>119</v>
      </c>
      <c r="B37" s="162">
        <v>2</v>
      </c>
      <c r="C37" s="162" t="str">
        <f t="shared" si="0"/>
        <v>Standard 40° Flat Fan2</v>
      </c>
      <c r="D37" s="162">
        <v>2.9048999999999998E-2</v>
      </c>
      <c r="E37" s="162">
        <v>0.51908500000000002</v>
      </c>
    </row>
    <row r="38" spans="1:5" x14ac:dyDescent="0.2">
      <c r="A38" s="162" t="s">
        <v>119</v>
      </c>
      <c r="B38" s="162">
        <v>4</v>
      </c>
      <c r="C38" s="162" t="str">
        <f t="shared" si="0"/>
        <v>Standard 40° Flat Fan4</v>
      </c>
      <c r="D38" s="162">
        <v>6.5175999999999998E-2</v>
      </c>
      <c r="E38" s="162">
        <v>0.49385899999999999</v>
      </c>
    </row>
    <row r="39" spans="1:5" x14ac:dyDescent="0.2">
      <c r="A39" s="162" t="s">
        <v>119</v>
      </c>
      <c r="B39" s="162">
        <v>6</v>
      </c>
      <c r="C39" s="162" t="str">
        <f t="shared" si="0"/>
        <v>Standard 40° Flat Fan6</v>
      </c>
      <c r="D39" s="162">
        <v>9.3974000000000002E-2</v>
      </c>
      <c r="E39" s="162">
        <v>0.50217500000000004</v>
      </c>
    </row>
    <row r="40" spans="1:5" x14ac:dyDescent="0.2">
      <c r="A40" s="162" t="s">
        <v>119</v>
      </c>
      <c r="B40" s="162">
        <v>8</v>
      </c>
      <c r="C40" s="162" t="str">
        <f t="shared" si="0"/>
        <v>Standard 40° Flat Fan8</v>
      </c>
      <c r="D40" s="162">
        <v>0.118101</v>
      </c>
      <c r="E40" s="162">
        <v>0.5616622</v>
      </c>
    </row>
    <row r="41" spans="1:5" x14ac:dyDescent="0.2">
      <c r="A41" s="162" t="s">
        <v>119</v>
      </c>
      <c r="B41" s="162">
        <v>10</v>
      </c>
      <c r="C41" s="162" t="str">
        <f t="shared" si="0"/>
        <v>Standard 40° Flat Fan10</v>
      </c>
      <c r="D41" s="162">
        <v>0.15286</v>
      </c>
      <c r="E41" s="162">
        <v>0.50749599999999995</v>
      </c>
    </row>
    <row r="42" spans="1:5" x14ac:dyDescent="0.2">
      <c r="A42" s="162" t="s">
        <v>119</v>
      </c>
      <c r="B42" s="162">
        <v>12</v>
      </c>
      <c r="C42" s="162" t="str">
        <f t="shared" si="0"/>
        <v>Standard 40° Flat Fan12</v>
      </c>
      <c r="D42" s="162">
        <v>0.17675399999999999</v>
      </c>
      <c r="E42" s="162">
        <v>0.51710999999999996</v>
      </c>
    </row>
    <row r="43" spans="1:5" x14ac:dyDescent="0.2">
      <c r="A43" s="162" t="s">
        <v>119</v>
      </c>
      <c r="B43" s="162">
        <v>15</v>
      </c>
      <c r="C43" s="162" t="str">
        <f t="shared" si="0"/>
        <v>Standard 40° Flat Fan15</v>
      </c>
      <c r="D43" s="162">
        <v>0.22733999999999999</v>
      </c>
      <c r="E43" s="162">
        <v>0.50942699999999996</v>
      </c>
    </row>
    <row r="44" spans="1:5" x14ac:dyDescent="0.2">
      <c r="A44" s="162" t="s">
        <v>119</v>
      </c>
      <c r="B44" s="162">
        <v>20</v>
      </c>
      <c r="C44" s="162" t="str">
        <f t="shared" si="0"/>
        <v>Standard 40° Flat Fan20</v>
      </c>
      <c r="D44" s="162">
        <v>0.29049000000000003</v>
      </c>
      <c r="E44" s="162">
        <v>0.51908500000000002</v>
      </c>
    </row>
    <row r="45" spans="1:5" x14ac:dyDescent="0.2">
      <c r="A45" s="162" t="s">
        <v>119</v>
      </c>
      <c r="B45" s="162">
        <v>30</v>
      </c>
      <c r="C45" s="162" t="str">
        <f t="shared" si="0"/>
        <v>Standard 40° Flat Fan30</v>
      </c>
      <c r="D45" s="162">
        <v>0.49563000000000001</v>
      </c>
      <c r="E45" s="162">
        <v>0.48860300000000001</v>
      </c>
    </row>
    <row r="46" spans="1:5" x14ac:dyDescent="0.2">
      <c r="A46" s="162" t="s">
        <v>120</v>
      </c>
      <c r="B46" s="162">
        <v>2</v>
      </c>
      <c r="C46" s="162" t="str">
        <f t="shared" si="0"/>
        <v>Standard 80° Flat Fan2</v>
      </c>
      <c r="D46" s="162">
        <v>2.9048999999999998E-2</v>
      </c>
      <c r="E46" s="162">
        <v>0.51908500000000002</v>
      </c>
    </row>
    <row r="47" spans="1:5" x14ac:dyDescent="0.2">
      <c r="A47" s="162" t="s">
        <v>120</v>
      </c>
      <c r="B47" s="162">
        <v>4</v>
      </c>
      <c r="C47" s="162" t="str">
        <f t="shared" si="0"/>
        <v>Standard 80° Flat Fan4</v>
      </c>
      <c r="D47" s="162">
        <v>6.5175999999999998E-2</v>
      </c>
      <c r="E47" s="162">
        <v>0.49385899999999999</v>
      </c>
    </row>
    <row r="48" spans="1:5" x14ac:dyDescent="0.2">
      <c r="A48" s="162" t="s">
        <v>120</v>
      </c>
      <c r="B48" s="162">
        <v>6</v>
      </c>
      <c r="C48" s="162" t="str">
        <f t="shared" si="0"/>
        <v>Standard 80° Flat Fan6</v>
      </c>
      <c r="D48" s="162">
        <v>9.3974000000000002E-2</v>
      </c>
      <c r="E48" s="162">
        <v>0.50217500000000004</v>
      </c>
    </row>
    <row r="49" spans="1:5" x14ac:dyDescent="0.2">
      <c r="A49" s="162" t="s">
        <v>120</v>
      </c>
      <c r="B49" s="162">
        <v>8</v>
      </c>
      <c r="C49" s="162" t="str">
        <f t="shared" si="0"/>
        <v>Standard 80° Flat Fan8</v>
      </c>
      <c r="D49" s="162">
        <v>0.118101</v>
      </c>
      <c r="E49" s="162">
        <v>0.5616622</v>
      </c>
    </row>
    <row r="50" spans="1:5" x14ac:dyDescent="0.2">
      <c r="A50" s="162" t="s">
        <v>120</v>
      </c>
      <c r="B50" s="162">
        <v>10</v>
      </c>
      <c r="C50" s="162" t="str">
        <f t="shared" si="0"/>
        <v>Standard 80° Flat Fan10</v>
      </c>
      <c r="D50" s="162">
        <v>0.15286</v>
      </c>
      <c r="E50" s="162">
        <v>0.50749599999999995</v>
      </c>
    </row>
    <row r="51" spans="1:5" x14ac:dyDescent="0.2">
      <c r="A51" s="162" t="s">
        <v>120</v>
      </c>
      <c r="B51" s="162">
        <v>12</v>
      </c>
      <c r="C51" s="162" t="str">
        <f t="shared" si="0"/>
        <v>Standard 80° Flat Fan12</v>
      </c>
      <c r="D51" s="162">
        <v>0.17675399999999999</v>
      </c>
      <c r="E51" s="162">
        <v>0.51710999999999996</v>
      </c>
    </row>
    <row r="52" spans="1:5" x14ac:dyDescent="0.2">
      <c r="A52" s="162" t="s">
        <v>120</v>
      </c>
      <c r="B52" s="162">
        <v>15</v>
      </c>
      <c r="C52" s="162" t="str">
        <f t="shared" si="0"/>
        <v>Standard 80° Flat Fan15</v>
      </c>
      <c r="D52" s="162">
        <v>0.22733999999999999</v>
      </c>
      <c r="E52" s="162">
        <v>0.50942699999999996</v>
      </c>
    </row>
    <row r="53" spans="1:5" x14ac:dyDescent="0.2">
      <c r="A53" s="162" t="s">
        <v>120</v>
      </c>
      <c r="B53" s="162">
        <v>20</v>
      </c>
      <c r="C53" s="162" t="str">
        <f t="shared" si="0"/>
        <v>Standard 80° Flat Fan20</v>
      </c>
      <c r="D53" s="162">
        <v>0.29049000000000003</v>
      </c>
      <c r="E53" s="162">
        <v>0.51908500000000002</v>
      </c>
    </row>
    <row r="54" spans="1:5" x14ac:dyDescent="0.2">
      <c r="A54" s="162" t="s">
        <v>120</v>
      </c>
      <c r="B54" s="162">
        <v>30</v>
      </c>
      <c r="C54" s="162" t="str">
        <f t="shared" si="0"/>
        <v>Standard 80° Flat Fan30</v>
      </c>
      <c r="D54" s="162">
        <v>0.49563000000000001</v>
      </c>
      <c r="E54" s="162">
        <v>0.48860300000000001</v>
      </c>
    </row>
    <row r="55" spans="1:5" x14ac:dyDescent="0.2">
      <c r="A55" s="162" t="s">
        <v>121</v>
      </c>
      <c r="B55" s="162">
        <v>2</v>
      </c>
      <c r="C55" s="162" t="str">
        <f t="shared" si="0"/>
        <v>Steel Disc Core Straight Stream2</v>
      </c>
      <c r="D55" s="162">
        <v>1.942E-2</v>
      </c>
      <c r="E55" s="162">
        <v>0.63424999999999998</v>
      </c>
    </row>
    <row r="56" spans="1:5" x14ac:dyDescent="0.2">
      <c r="A56" s="162" t="s">
        <v>121</v>
      </c>
      <c r="B56" s="162">
        <v>3</v>
      </c>
      <c r="C56" s="162" t="str">
        <f t="shared" si="0"/>
        <v>Steel Disc Core Straight Stream3</v>
      </c>
      <c r="D56" s="162">
        <v>3.4320000000000003E-2</v>
      </c>
      <c r="E56" s="162">
        <v>0.55706</v>
      </c>
    </row>
    <row r="57" spans="1:5" x14ac:dyDescent="0.2">
      <c r="A57" s="162" t="s">
        <v>121</v>
      </c>
      <c r="B57" s="162">
        <v>4</v>
      </c>
      <c r="C57" s="162" t="str">
        <f t="shared" si="0"/>
        <v>Steel Disc Core Straight Stream4</v>
      </c>
      <c r="D57" s="162">
        <v>6.4280000000000004E-2</v>
      </c>
      <c r="E57" s="162">
        <v>0.52880000000000005</v>
      </c>
    </row>
    <row r="58" spans="1:5" x14ac:dyDescent="0.2">
      <c r="A58" s="162" t="s">
        <v>121</v>
      </c>
      <c r="B58" s="162">
        <v>5</v>
      </c>
      <c r="C58" s="162" t="str">
        <f t="shared" si="0"/>
        <v>Steel Disc Core Straight Stream5</v>
      </c>
      <c r="D58" s="162">
        <v>0.11855</v>
      </c>
      <c r="E58" s="162">
        <v>0.49620999999999998</v>
      </c>
    </row>
    <row r="59" spans="1:5" x14ac:dyDescent="0.2">
      <c r="A59" s="162" t="s">
        <v>121</v>
      </c>
      <c r="B59" s="162">
        <v>6</v>
      </c>
      <c r="C59" s="162" t="str">
        <f t="shared" si="0"/>
        <v>Steel Disc Core Straight Stream6</v>
      </c>
      <c r="D59" s="162">
        <v>0.2</v>
      </c>
      <c r="E59" s="162">
        <v>0.44944000000000001</v>
      </c>
    </row>
    <row r="60" spans="1:5" x14ac:dyDescent="0.2">
      <c r="A60" s="162" t="s">
        <v>121</v>
      </c>
      <c r="B60" s="162">
        <v>7</v>
      </c>
      <c r="C60" s="162" t="str">
        <f t="shared" si="0"/>
        <v>Steel Disc Core Straight Stream7</v>
      </c>
      <c r="D60" s="162">
        <v>0.22658</v>
      </c>
      <c r="E60" s="162">
        <v>0.49503799999999998</v>
      </c>
    </row>
    <row r="61" spans="1:5" x14ac:dyDescent="0.2">
      <c r="A61" s="162" t="s">
        <v>121</v>
      </c>
      <c r="B61" s="162">
        <v>8</v>
      </c>
      <c r="C61" s="162" t="str">
        <f t="shared" si="0"/>
        <v>Steel Disc Core Straight Stream8</v>
      </c>
      <c r="D61" s="162">
        <v>0.35376000000000002</v>
      </c>
      <c r="E61" s="162">
        <v>0.44996999999999998</v>
      </c>
    </row>
    <row r="62" spans="1:5" x14ac:dyDescent="0.2">
      <c r="A62" s="162" t="s">
        <v>121</v>
      </c>
      <c r="B62" s="162">
        <v>10</v>
      </c>
      <c r="C62" s="162" t="str">
        <f t="shared" si="0"/>
        <v>Steel Disc Core Straight Stream10</v>
      </c>
      <c r="D62" s="162">
        <v>0.47805999999999998</v>
      </c>
      <c r="E62" s="162">
        <v>0.47081000000000001</v>
      </c>
    </row>
    <row r="63" spans="1:5" x14ac:dyDescent="0.2">
      <c r="A63" s="162" t="s">
        <v>121</v>
      </c>
      <c r="B63" s="162">
        <v>12</v>
      </c>
      <c r="C63" s="162" t="str">
        <f t="shared" si="0"/>
        <v>Steel Disc Core Straight Stream12</v>
      </c>
      <c r="D63" s="162">
        <v>0.56108000000000002</v>
      </c>
      <c r="E63" s="162">
        <v>0.49034</v>
      </c>
    </row>
    <row r="64" spans="1:5" x14ac:dyDescent="0.2">
      <c r="A64" s="162" t="s">
        <v>122</v>
      </c>
      <c r="B64" s="162">
        <v>2</v>
      </c>
      <c r="C64" s="162" t="str">
        <f t="shared" si="0"/>
        <v>Ceramic Disc Core Straight Stream2</v>
      </c>
      <c r="D64" s="162">
        <v>1.942E-2</v>
      </c>
      <c r="E64" s="162">
        <v>0.63424999999999998</v>
      </c>
    </row>
    <row r="65" spans="1:5" x14ac:dyDescent="0.2">
      <c r="A65" s="162" t="s">
        <v>122</v>
      </c>
      <c r="B65" s="162">
        <v>4</v>
      </c>
      <c r="C65" s="162" t="str">
        <f t="shared" si="0"/>
        <v>Ceramic Disc Core Straight Stream4</v>
      </c>
      <c r="D65" s="162">
        <v>6.4280000000000004E-2</v>
      </c>
      <c r="E65" s="162">
        <v>0.52880000000000005</v>
      </c>
    </row>
    <row r="66" spans="1:5" x14ac:dyDescent="0.2">
      <c r="A66" s="162" t="s">
        <v>122</v>
      </c>
      <c r="B66" s="162">
        <v>6</v>
      </c>
      <c r="C66" s="162" t="str">
        <f t="shared" si="0"/>
        <v>Ceramic Disc Core Straight Stream6</v>
      </c>
      <c r="D66" s="162">
        <v>0.2</v>
      </c>
      <c r="E66" s="162">
        <v>0.44944000000000001</v>
      </c>
    </row>
    <row r="67" spans="1:5" x14ac:dyDescent="0.2">
      <c r="A67" s="162" t="s">
        <v>122</v>
      </c>
      <c r="B67" s="162">
        <v>8</v>
      </c>
      <c r="C67" s="162" t="str">
        <f t="shared" ref="C67:C102" si="1">A67&amp;B67</f>
        <v>Ceramic Disc Core Straight Stream8</v>
      </c>
      <c r="D67" s="162">
        <v>0.35376000000000002</v>
      </c>
      <c r="E67" s="162">
        <v>0.44996999999999998</v>
      </c>
    </row>
    <row r="68" spans="1:5" x14ac:dyDescent="0.2">
      <c r="A68" s="162" t="s">
        <v>122</v>
      </c>
      <c r="B68" s="162">
        <v>10</v>
      </c>
      <c r="C68" s="162" t="str">
        <f t="shared" si="1"/>
        <v>Ceramic Disc Core Straight Stream10</v>
      </c>
      <c r="D68" s="162">
        <v>0.47805999999999998</v>
      </c>
      <c r="E68" s="162">
        <v>0.47081000000000001</v>
      </c>
    </row>
    <row r="69" spans="1:5" x14ac:dyDescent="0.2">
      <c r="A69" s="162" t="s">
        <v>127</v>
      </c>
      <c r="B69" s="162">
        <v>6.2E-2</v>
      </c>
      <c r="C69" s="162" t="str">
        <f t="shared" si="1"/>
        <v>CP09 Deflection Angles Only0.062</v>
      </c>
      <c r="D69" s="162">
        <v>6.7930000000000004E-3</v>
      </c>
      <c r="E69" s="162">
        <v>0.57869700000000002</v>
      </c>
    </row>
    <row r="70" spans="1:5" x14ac:dyDescent="0.2">
      <c r="A70" s="162" t="s">
        <v>127</v>
      </c>
      <c r="B70" s="162">
        <v>7.8E-2</v>
      </c>
      <c r="C70" s="162" t="str">
        <f t="shared" si="1"/>
        <v>CP09 Deflection Angles Only0.078</v>
      </c>
      <c r="D70" s="162">
        <v>0.15414</v>
      </c>
      <c r="E70" s="162">
        <v>0.49787999999999999</v>
      </c>
    </row>
    <row r="71" spans="1:5" x14ac:dyDescent="0.2">
      <c r="A71" s="162" t="s">
        <v>127</v>
      </c>
      <c r="B71" s="162">
        <v>0.125</v>
      </c>
      <c r="C71" s="162" t="str">
        <f t="shared" si="1"/>
        <v>CP09 Deflection Angles Only0.125</v>
      </c>
      <c r="D71" s="162">
        <v>0.38874999999999998</v>
      </c>
      <c r="E71" s="162">
        <v>0.51605500000000004</v>
      </c>
    </row>
    <row r="72" spans="1:5" x14ac:dyDescent="0.2">
      <c r="A72" s="162" t="s">
        <v>127</v>
      </c>
      <c r="B72" s="162">
        <v>0.17199999999999999</v>
      </c>
      <c r="C72" s="162" t="str">
        <f t="shared" si="1"/>
        <v>CP09 Deflection Angles Only0.172</v>
      </c>
      <c r="D72" s="162">
        <v>0.80813100000000004</v>
      </c>
      <c r="E72" s="162">
        <v>0.46081100000000003</v>
      </c>
    </row>
    <row r="73" spans="1:5" x14ac:dyDescent="0.2">
      <c r="A73" s="162" t="s">
        <v>128</v>
      </c>
      <c r="B73" s="162">
        <v>6.2E-2</v>
      </c>
      <c r="C73" s="162" t="str">
        <f t="shared" si="1"/>
        <v>Davidon TriSet Deflection Angles Only0.062</v>
      </c>
      <c r="D73" s="162">
        <v>0.107668</v>
      </c>
      <c r="E73" s="162">
        <v>0.49492700000000001</v>
      </c>
    </row>
    <row r="74" spans="1:5" x14ac:dyDescent="0.2">
      <c r="A74" s="162" t="s">
        <v>128</v>
      </c>
      <c r="B74" s="162">
        <v>7.8E-2</v>
      </c>
      <c r="C74" s="162" t="str">
        <f t="shared" si="1"/>
        <v>Davidon TriSet Deflection Angles Only0.078</v>
      </c>
      <c r="D74" s="162">
        <v>0.171653</v>
      </c>
      <c r="E74" s="162">
        <v>0.48879899999999998</v>
      </c>
    </row>
    <row r="75" spans="1:5" x14ac:dyDescent="0.2">
      <c r="A75" s="162" t="s">
        <v>128</v>
      </c>
      <c r="B75" s="162">
        <v>0.125</v>
      </c>
      <c r="C75" s="162" t="str">
        <f t="shared" si="1"/>
        <v>Davidon TriSet Deflection Angles Only0.125</v>
      </c>
      <c r="D75" s="162">
        <v>0.38169900000000001</v>
      </c>
      <c r="E75" s="162">
        <v>0.50012299999999998</v>
      </c>
    </row>
    <row r="76" spans="1:5" x14ac:dyDescent="0.2">
      <c r="A76" s="162" t="s">
        <v>90</v>
      </c>
      <c r="B76" s="162">
        <v>6.2E-2</v>
      </c>
      <c r="C76" s="162" t="str">
        <f t="shared" si="1"/>
        <v>CP030.062</v>
      </c>
      <c r="D76" s="162">
        <v>6.7930000000000004E-3</v>
      </c>
      <c r="E76" s="162">
        <v>0.57869700000000002</v>
      </c>
    </row>
    <row r="77" spans="1:5" x14ac:dyDescent="0.2">
      <c r="A77" s="162" t="s">
        <v>90</v>
      </c>
      <c r="B77" s="162">
        <v>7.8E-2</v>
      </c>
      <c r="C77" s="162" t="str">
        <f t="shared" si="1"/>
        <v>CP030.078</v>
      </c>
      <c r="D77" s="162">
        <v>0.15414</v>
      </c>
      <c r="E77" s="162">
        <v>0.49787999999999999</v>
      </c>
    </row>
    <row r="78" spans="1:5" x14ac:dyDescent="0.2">
      <c r="A78" s="162" t="s">
        <v>90</v>
      </c>
      <c r="B78" s="162">
        <v>0.125</v>
      </c>
      <c r="C78" s="162" t="str">
        <f t="shared" si="1"/>
        <v>CP030.125</v>
      </c>
      <c r="D78" s="162">
        <v>0.38874999999999998</v>
      </c>
      <c r="E78" s="162">
        <v>0.51605500000000004</v>
      </c>
    </row>
    <row r="79" spans="1:5" x14ac:dyDescent="0.2">
      <c r="A79" s="162" t="s">
        <v>90</v>
      </c>
      <c r="B79" s="162">
        <v>0.17199999999999999</v>
      </c>
      <c r="C79" s="162" t="str">
        <f t="shared" si="1"/>
        <v>CP030.172</v>
      </c>
      <c r="D79" s="162">
        <v>0.80813100000000004</v>
      </c>
      <c r="E79" s="162">
        <v>0.46081100000000003</v>
      </c>
    </row>
    <row r="80" spans="1:5" x14ac:dyDescent="0.2">
      <c r="A80" s="162" t="s">
        <v>92</v>
      </c>
      <c r="B80" s="162">
        <v>2</v>
      </c>
      <c r="C80" s="162" t="str">
        <f t="shared" si="1"/>
        <v>Steel Disc Core 452</v>
      </c>
      <c r="D80" s="162">
        <v>3.4075000000000001E-2</v>
      </c>
      <c r="E80" s="162">
        <v>0.48441000000000001</v>
      </c>
    </row>
    <row r="81" spans="1:5" x14ac:dyDescent="0.2">
      <c r="A81" s="162" t="s">
        <v>153</v>
      </c>
      <c r="B81" s="162">
        <v>4</v>
      </c>
      <c r="C81" s="162" t="str">
        <f t="shared" si="1"/>
        <v>Steel Disc Core 464</v>
      </c>
      <c r="D81" s="162">
        <v>5.8841999999999998E-2</v>
      </c>
      <c r="E81" s="162">
        <v>0.48848999999999998</v>
      </c>
    </row>
    <row r="82" spans="1:5" x14ac:dyDescent="0.2">
      <c r="A82" s="162" t="s">
        <v>154</v>
      </c>
      <c r="B82" s="162">
        <v>6</v>
      </c>
      <c r="C82" s="162" t="str">
        <f t="shared" si="1"/>
        <v>Steel Disc Core 476</v>
      </c>
      <c r="D82" s="162">
        <v>8.7079799999999999E-2</v>
      </c>
      <c r="E82" s="162">
        <v>0.51458599999999999</v>
      </c>
    </row>
    <row r="83" spans="1:5" x14ac:dyDescent="0.2">
      <c r="A83" s="162" t="s">
        <v>155</v>
      </c>
      <c r="B83" s="162">
        <v>8</v>
      </c>
      <c r="C83" s="162" t="str">
        <f t="shared" si="1"/>
        <v>Steel Disc Core 488</v>
      </c>
      <c r="D83" s="162">
        <v>0.122721</v>
      </c>
      <c r="E83" s="162">
        <v>0.521397</v>
      </c>
    </row>
    <row r="84" spans="1:5" x14ac:dyDescent="0.2">
      <c r="A84" s="162" t="s">
        <v>156</v>
      </c>
      <c r="B84" s="162">
        <v>10</v>
      </c>
      <c r="C84" s="162" t="str">
        <f t="shared" si="1"/>
        <v>Steel Disc Core 4910</v>
      </c>
      <c r="D84" s="162">
        <v>0.15915699999999999</v>
      </c>
      <c r="E84" s="162">
        <v>0.52275000000000005</v>
      </c>
    </row>
    <row r="85" spans="1:5" x14ac:dyDescent="0.2">
      <c r="A85" s="162" t="s">
        <v>157</v>
      </c>
      <c r="B85" s="162">
        <v>12</v>
      </c>
      <c r="C85" s="162" t="str">
        <f t="shared" si="1"/>
        <v>Steel Disc Core 5012</v>
      </c>
      <c r="D85" s="162">
        <v>0.196716</v>
      </c>
      <c r="E85" s="162">
        <v>0.52396200000000004</v>
      </c>
    </row>
    <row r="86" spans="1:5" x14ac:dyDescent="0.2">
      <c r="A86" s="162" t="s">
        <v>158</v>
      </c>
      <c r="B86" s="162">
        <v>14</v>
      </c>
      <c r="C86" s="162" t="str">
        <f t="shared" si="1"/>
        <v>Steel Disc Core 5114</v>
      </c>
      <c r="D86" s="162">
        <v>0.230042</v>
      </c>
      <c r="E86" s="162">
        <v>0.51368999999999998</v>
      </c>
    </row>
    <row r="87" spans="1:5" x14ac:dyDescent="0.2">
      <c r="A87" s="162" t="s">
        <v>159</v>
      </c>
      <c r="B87" s="162">
        <v>16</v>
      </c>
      <c r="C87" s="162" t="str">
        <f t="shared" si="1"/>
        <v>Steel Disc Core 5216</v>
      </c>
      <c r="D87" s="162">
        <v>0.25906000000000001</v>
      </c>
      <c r="E87" s="162">
        <v>0.52352900000000002</v>
      </c>
    </row>
    <row r="88" spans="1:5" x14ac:dyDescent="0.2">
      <c r="A88" s="162" t="s">
        <v>100</v>
      </c>
      <c r="B88" s="162">
        <v>2</v>
      </c>
      <c r="C88" s="162" t="str">
        <f t="shared" si="1"/>
        <v>Ceramic Disc Core 452</v>
      </c>
      <c r="D88" s="162">
        <v>3.4075000000000001E-2</v>
      </c>
      <c r="E88" s="162">
        <v>0.48441000000000001</v>
      </c>
    </row>
    <row r="89" spans="1:5" x14ac:dyDescent="0.2">
      <c r="A89" s="162" t="s">
        <v>160</v>
      </c>
      <c r="B89" s="162">
        <v>4</v>
      </c>
      <c r="C89" s="162" t="str">
        <f t="shared" si="1"/>
        <v>Ceramic Disc Core 464</v>
      </c>
      <c r="D89" s="162">
        <v>5.8841999999999998E-2</v>
      </c>
      <c r="E89" s="162">
        <v>0.48848999999999998</v>
      </c>
    </row>
    <row r="90" spans="1:5" x14ac:dyDescent="0.2">
      <c r="A90" s="162" t="s">
        <v>161</v>
      </c>
      <c r="B90" s="162">
        <v>6</v>
      </c>
      <c r="C90" s="162" t="str">
        <f t="shared" si="1"/>
        <v>Ceramic Disc Core 476</v>
      </c>
      <c r="D90" s="162">
        <v>8.7079799999999999E-2</v>
      </c>
      <c r="E90" s="162">
        <v>0.51458599999999999</v>
      </c>
    </row>
    <row r="91" spans="1:5" x14ac:dyDescent="0.2">
      <c r="A91" s="162" t="s">
        <v>162</v>
      </c>
      <c r="B91" s="162">
        <v>8</v>
      </c>
      <c r="C91" s="162" t="str">
        <f t="shared" si="1"/>
        <v>Ceramic Disc Core 488</v>
      </c>
      <c r="D91" s="162">
        <v>0.122721</v>
      </c>
      <c r="E91" s="162">
        <v>0.521397</v>
      </c>
    </row>
    <row r="92" spans="1:5" x14ac:dyDescent="0.2">
      <c r="A92" s="162" t="s">
        <v>163</v>
      </c>
      <c r="B92" s="162">
        <v>10</v>
      </c>
      <c r="C92" s="162" t="str">
        <f t="shared" si="1"/>
        <v>Ceramic Disc Core 4910</v>
      </c>
      <c r="D92" s="162">
        <v>0.15915699999999999</v>
      </c>
      <c r="E92" s="162">
        <v>0.52275000000000005</v>
      </c>
    </row>
    <row r="93" spans="1:5" x14ac:dyDescent="0.2">
      <c r="A93" s="162" t="s">
        <v>131</v>
      </c>
      <c r="B93" s="162">
        <v>6.2E-2</v>
      </c>
      <c r="C93" s="162" t="str">
        <f t="shared" si="1"/>
        <v>CP09 Straight Stream Only0.062</v>
      </c>
      <c r="D93" s="162">
        <v>6.7930000000000004E-3</v>
      </c>
      <c r="E93" s="162">
        <v>0.57869700000000002</v>
      </c>
    </row>
    <row r="94" spans="1:5" x14ac:dyDescent="0.2">
      <c r="A94" s="162" t="s">
        <v>131</v>
      </c>
      <c r="B94" s="162">
        <v>7.8E-2</v>
      </c>
      <c r="C94" s="162" t="str">
        <f t="shared" si="1"/>
        <v>CP09 Straight Stream Only0.078</v>
      </c>
      <c r="D94" s="162">
        <v>0.15414</v>
      </c>
      <c r="E94" s="162">
        <v>0.49787999999999999</v>
      </c>
    </row>
    <row r="95" spans="1:5" x14ac:dyDescent="0.2">
      <c r="A95" s="162" t="s">
        <v>131</v>
      </c>
      <c r="B95" s="162">
        <v>0.125</v>
      </c>
      <c r="C95" s="162" t="str">
        <f t="shared" si="1"/>
        <v>CP09 Straight Stream Only0.125</v>
      </c>
      <c r="D95" s="162">
        <v>0.38874999999999998</v>
      </c>
      <c r="E95" s="162">
        <v>0.51605500000000004</v>
      </c>
    </row>
    <row r="96" spans="1:5" x14ac:dyDescent="0.2">
      <c r="A96" s="162" t="s">
        <v>131</v>
      </c>
      <c r="B96" s="162">
        <v>0.17199999999999999</v>
      </c>
      <c r="C96" s="162" t="str">
        <f t="shared" si="1"/>
        <v>CP09 Straight Stream Only0.172</v>
      </c>
      <c r="D96" s="162">
        <v>0.80813100000000004</v>
      </c>
      <c r="E96" s="162">
        <v>0.46081100000000003</v>
      </c>
    </row>
    <row r="97" spans="1:5" x14ac:dyDescent="0.2">
      <c r="A97" s="162" t="s">
        <v>132</v>
      </c>
      <c r="B97" s="162">
        <v>6.0999999999999999E-2</v>
      </c>
      <c r="C97" s="162" t="str">
        <f t="shared" si="1"/>
        <v>Davidon TriSet Straight Stream Only0.061</v>
      </c>
      <c r="D97" s="162">
        <v>0.107668</v>
      </c>
      <c r="E97" s="162">
        <v>0.49492700000000001</v>
      </c>
    </row>
    <row r="98" spans="1:5" x14ac:dyDescent="0.2">
      <c r="A98" s="162" t="s">
        <v>132</v>
      </c>
      <c r="B98" s="162">
        <v>7.8E-2</v>
      </c>
      <c r="C98" s="162" t="str">
        <f t="shared" si="1"/>
        <v>Davidon TriSet Straight Stream Only0.078</v>
      </c>
      <c r="D98" s="162">
        <v>0.171653</v>
      </c>
      <c r="E98" s="162">
        <v>0.48879899999999998</v>
      </c>
    </row>
    <row r="99" spans="1:5" x14ac:dyDescent="0.2">
      <c r="A99" s="162" t="s">
        <v>132</v>
      </c>
      <c r="B99" s="162">
        <v>0.125</v>
      </c>
      <c r="C99" s="162" t="str">
        <f t="shared" si="1"/>
        <v>Davidon TriSet Straight Stream Only0.125</v>
      </c>
      <c r="D99" s="162">
        <v>0.38169900000000001</v>
      </c>
      <c r="E99" s="162">
        <v>0.50012299999999998</v>
      </c>
    </row>
    <row r="100" spans="1:5" x14ac:dyDescent="0.2">
      <c r="A100" s="162" t="s">
        <v>166</v>
      </c>
      <c r="B100" s="162">
        <v>4</v>
      </c>
      <c r="C100" s="162" t="str">
        <f t="shared" si="1"/>
        <v>CP11TT 110° Flat Fan4</v>
      </c>
      <c r="D100" s="162">
        <v>6.5175999999999998E-2</v>
      </c>
      <c r="E100" s="162">
        <v>0.49385899999999999</v>
      </c>
    </row>
    <row r="101" spans="1:5" x14ac:dyDescent="0.2">
      <c r="A101" s="162" t="s">
        <v>166</v>
      </c>
      <c r="B101" s="162">
        <v>6</v>
      </c>
      <c r="C101" s="162" t="str">
        <f t="shared" si="1"/>
        <v>CP11TT 110° Flat Fan6</v>
      </c>
      <c r="D101" s="162">
        <v>9.3974000000000002E-2</v>
      </c>
      <c r="E101" s="162">
        <v>0.50217500000000004</v>
      </c>
    </row>
    <row r="102" spans="1:5" x14ac:dyDescent="0.2">
      <c r="A102" s="162" t="s">
        <v>166</v>
      </c>
      <c r="B102" s="162">
        <v>8</v>
      </c>
      <c r="C102" s="162" t="str">
        <f t="shared" si="1"/>
        <v>CP11TT 110° Flat Fan8</v>
      </c>
      <c r="D102" s="162">
        <v>0.118101</v>
      </c>
      <c r="E102" s="162">
        <v>0.5616622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Atomization Model</vt:lpstr>
      <vt:lpstr>Model Parameters</vt:lpstr>
      <vt:lpstr>Reference Nozzles</vt:lpstr>
      <vt:lpstr>Nozzle Flow Rates</vt:lpstr>
    </vt:vector>
  </TitlesOfParts>
  <Company>ARS, USDA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Reviewer</cp:lastModifiedBy>
  <cp:lastPrinted>2011-01-11T13:39:02Z</cp:lastPrinted>
  <dcterms:created xsi:type="dcterms:W3CDTF">1998-11-30T16:43:08Z</dcterms:created>
  <dcterms:modified xsi:type="dcterms:W3CDTF">2017-11-01T16:22:03Z</dcterms:modified>
</cp:coreProperties>
</file>